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data\share\10_suna-lab業務\001_委員会\2021年度（202104～202203）\21A-064 JSBCからの依頼　部位熱貫流率計算シート改訂\"/>
    </mc:Choice>
  </mc:AlternateContent>
  <xr:revisionPtr revIDLastSave="0" documentId="13_ncr:1_{A2F4EEE9-AFE7-4C3C-A226-97733288184F}" xr6:coauthVersionLast="47" xr6:coauthVersionMax="47" xr10:uidLastSave="{00000000-0000-0000-0000-000000000000}"/>
  <workbookProtection workbookAlgorithmName="SHA-512" workbookHashValue="3Pm1FbUTO3oZfXcIOjg40VR5r0TL3TD8iPZydYeU/kYwYveCZwHCm+2FZWdnseFzk/3O2JlHVmigihe73rRHpw==" workbookSaltValue="HkJNzQ0GM3nDUwTz7am90A==" workbookSpinCount="100000" lockStructure="1"/>
  <bookViews>
    <workbookView xWindow="-120" yWindow="-120" windowWidth="38640" windowHeight="21240" activeTab="1" xr2:uid="{00000000-000D-0000-FFFF-FFFF00000000}"/>
  </bookViews>
  <sheets>
    <sheet name="使い方" sheetId="4" r:id="rId1"/>
    <sheet name="熱貫流率U計算" sheetId="1" r:id="rId2"/>
    <sheet name="材料" sheetId="3" r:id="rId3"/>
    <sheet name="断熱部＋熱橋部の考え方" sheetId="5" r:id="rId4"/>
    <sheet name="参照" sheetId="2" state="hidden" r:id="rId5"/>
    <sheet name="更新履歴" sheetId="6" state="hidden" r:id="rId6"/>
  </sheets>
  <definedNames>
    <definedName name="_xlnm.Print_Area" localSheetId="0">使い方!$A$1:$Y$43</definedName>
    <definedName name="_xlnm.Print_Area" localSheetId="1">熱貫流率U計算!$A$1:$T$242</definedName>
    <definedName name="_xlnm.Print_Titles" localSheetId="1">熱貫流率U計算!$1:$2</definedName>
    <definedName name="インシュレーションファイバー断熱材">材料!$C$211:$C$212</definedName>
    <definedName name="ウレタンフォーム断熱材">材料!$C$176:$C$185</definedName>
    <definedName name="グラスウール断熱材">材料!$C$56:$C$128</definedName>
    <definedName name="コンクリート系材料">材料!$C$12:$C$19</definedName>
    <definedName name="セルローズファイバー断熱材">材料!$C$145:$C$147</definedName>
    <definedName name="その他の床">参照!$T$22:$T$30</definedName>
    <definedName name="その他の床1">参照!$Q$24:$Q$28</definedName>
    <definedName name="その他の床2">参照!$G$10</definedName>
    <definedName name="フェノールフォーム断熱材">材料!$C$186:$C$206</definedName>
    <definedName name="ポリエチレンフォーム断熱材">材料!$C$207:$C$210</definedName>
    <definedName name="ポリスチレンフォーム断熱材">材料!$C$148:$C$175</definedName>
    <definedName name="まるばつ">参照!$J$12:$J$13</definedName>
    <definedName name="ロックウール断熱材">材料!$C$129:$C$144</definedName>
    <definedName name="屋根">参照!$T$2:$T$4</definedName>
    <definedName name="屋根1">参照!$Q$2:$Q$4</definedName>
    <definedName name="屋根2">参照!$G$2:$G$3</definedName>
    <definedName name="界床_下階側">参照!$T$59:$T$72</definedName>
    <definedName name="界床_下階側1">参照!$Q$39:$Q$43</definedName>
    <definedName name="界床_下階側2">参照!$G$13</definedName>
    <definedName name="界床_上階側">参照!$T$45:$T$58</definedName>
    <definedName name="界床_上階側1">参照!$Q$34:$Q$38</definedName>
    <definedName name="界床_上階側2">参照!$G$12</definedName>
    <definedName name="界壁">参照!$T$31:$T$44</definedName>
    <definedName name="界壁1">参照!$Q$29:$Q$33</definedName>
    <definedName name="界壁2">参照!$G$11</definedName>
    <definedName name="外気に接する床">参照!$T$13:$T$21</definedName>
    <definedName name="外気に接する床1">参照!$Q$19:$Q$23</definedName>
    <definedName name="外気に接する床2">参照!$G$9</definedName>
    <definedName name="外壁">参照!$T$8:$T$11</definedName>
    <definedName name="外壁1">参照!$Q$8:$Q$12</definedName>
    <definedName name="外壁2">参照!$G$5:$G$6</definedName>
    <definedName name="岩石・土壌">材料!$C$10:$C$11</definedName>
    <definedName name="基礎壁">参照!$T$12:$T$12</definedName>
    <definedName name="基礎壁1">参照!$Q$13:$Q$18</definedName>
    <definedName name="基礎壁2">参照!$G$7:$G$8</definedName>
    <definedName name="金属">材料!$C$6:$C$9</definedName>
    <definedName name="床材">材料!$C$44:$C$55</definedName>
    <definedName name="新規追加材料">材料!$C$214:$C$223</definedName>
    <definedName name="天井">参照!$T$5:$T$7</definedName>
    <definedName name="天井1">参照!$Q$5:$Q$7</definedName>
    <definedName name="天井2">参照!$G$4</definedName>
    <definedName name="非木質系壁材・下地材">材料!$C$20:$C$33</definedName>
    <definedName name="部位">参照!$J$2:$J$10</definedName>
    <definedName name="分類">参照!$A$2:$A$17</definedName>
    <definedName name="密閉空気層">材料!$C$213</definedName>
    <definedName name="面積比率">参照!$T$2:$X$72</definedName>
    <definedName name="木質系壁材・下地材">材料!$C$34:$C$43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71" i="2" l="1"/>
  <c r="Y71" i="2"/>
  <c r="AK57" i="2"/>
  <c r="Y57" i="2"/>
  <c r="AK43" i="2"/>
  <c r="Y43" i="2"/>
  <c r="AK28" i="2"/>
  <c r="Y28" i="2"/>
  <c r="Y19" i="2"/>
  <c r="AK19" i="2"/>
  <c r="AI16" i="2"/>
  <c r="AI68" i="2" s="1"/>
  <c r="AH16" i="2"/>
  <c r="AH40" i="2" s="1"/>
  <c r="AG16" i="2"/>
  <c r="AG54" i="2" s="1"/>
  <c r="AF16" i="2"/>
  <c r="AF25" i="2" s="1"/>
  <c r="AE16" i="2"/>
  <c r="AE40" i="2" s="1"/>
  <c r="AD16" i="2"/>
  <c r="AD68" i="2" s="1"/>
  <c r="AC16" i="2"/>
  <c r="AC25" i="2" s="1"/>
  <c r="AB16" i="2"/>
  <c r="AB54" i="2" s="1"/>
  <c r="AA16" i="2"/>
  <c r="AA68" i="2" s="1"/>
  <c r="Z16" i="2"/>
  <c r="Z54" i="2" s="1"/>
  <c r="AK12" i="2"/>
  <c r="Y12" i="2"/>
  <c r="AK27" i="2"/>
  <c r="AK26" i="2"/>
  <c r="AK25" i="2"/>
  <c r="AK24" i="2"/>
  <c r="AK23" i="2"/>
  <c r="AK22" i="2"/>
  <c r="AK70" i="2"/>
  <c r="Y70" i="2"/>
  <c r="AK69" i="2"/>
  <c r="Y69" i="2"/>
  <c r="AK68" i="2"/>
  <c r="Y68" i="2"/>
  <c r="AK67" i="2"/>
  <c r="Y67" i="2"/>
  <c r="AK66" i="2"/>
  <c r="Y66" i="2"/>
  <c r="AK65" i="2"/>
  <c r="Y65" i="2"/>
  <c r="AK64" i="2"/>
  <c r="Y64" i="2"/>
  <c r="AK63" i="2"/>
  <c r="Y63" i="2"/>
  <c r="AK62" i="2"/>
  <c r="Y62" i="2"/>
  <c r="AK61" i="2"/>
  <c r="Y61" i="2"/>
  <c r="AK60" i="2"/>
  <c r="Y60" i="2"/>
  <c r="AK59" i="2"/>
  <c r="Y59" i="2"/>
  <c r="AK58" i="2"/>
  <c r="Y58" i="2"/>
  <c r="AK56" i="2"/>
  <c r="Y56" i="2"/>
  <c r="AK55" i="2"/>
  <c r="Y55" i="2"/>
  <c r="AK54" i="2"/>
  <c r="Y54" i="2"/>
  <c r="AK53" i="2"/>
  <c r="Y53" i="2"/>
  <c r="AK52" i="2"/>
  <c r="Y52" i="2"/>
  <c r="AK51" i="2"/>
  <c r="Y51" i="2"/>
  <c r="AK50" i="2"/>
  <c r="Y50" i="2"/>
  <c r="AK49" i="2"/>
  <c r="Y49" i="2"/>
  <c r="AK48" i="2"/>
  <c r="Y48" i="2"/>
  <c r="AK47" i="2"/>
  <c r="Y47" i="2"/>
  <c r="AK46" i="2"/>
  <c r="Y46" i="2"/>
  <c r="AK45" i="2"/>
  <c r="Y45" i="2"/>
  <c r="AK44" i="2"/>
  <c r="Y44" i="2"/>
  <c r="AK42" i="2"/>
  <c r="Y42" i="2"/>
  <c r="AK41" i="2"/>
  <c r="Y41" i="2"/>
  <c r="AK40" i="2"/>
  <c r="Y40" i="2"/>
  <c r="AK39" i="2"/>
  <c r="Y39" i="2"/>
  <c r="AK38" i="2"/>
  <c r="Y38" i="2"/>
  <c r="AK37" i="2"/>
  <c r="Y37" i="2"/>
  <c r="AK36" i="2"/>
  <c r="Y36" i="2"/>
  <c r="AK35" i="2"/>
  <c r="Y35" i="2"/>
  <c r="AK34" i="2"/>
  <c r="Y34" i="2"/>
  <c r="AK33" i="2"/>
  <c r="Y33" i="2"/>
  <c r="AK32" i="2"/>
  <c r="Y32" i="2"/>
  <c r="AK31" i="2"/>
  <c r="Y31" i="2"/>
  <c r="AK30" i="2"/>
  <c r="Y30" i="2"/>
  <c r="AK29" i="2"/>
  <c r="Y29" i="2"/>
  <c r="Y27" i="2"/>
  <c r="Y26" i="2"/>
  <c r="Y25" i="2"/>
  <c r="Y24" i="2"/>
  <c r="Y23" i="2"/>
  <c r="Y22" i="2"/>
  <c r="AK21" i="2"/>
  <c r="Y21" i="2"/>
  <c r="AK20" i="2"/>
  <c r="Y20" i="2"/>
  <c r="AK10" i="2"/>
  <c r="Y10" i="2"/>
  <c r="AK6" i="2"/>
  <c r="Y6" i="2"/>
  <c r="AK3" i="2"/>
  <c r="Y3" i="2"/>
  <c r="AF54" i="2" l="1"/>
  <c r="AD25" i="2"/>
  <c r="AB25" i="2"/>
  <c r="AH54" i="2"/>
  <c r="Z40" i="2"/>
  <c r="AD54" i="2"/>
  <c r="AI40" i="2"/>
  <c r="Z68" i="2"/>
  <c r="AF40" i="2"/>
  <c r="AH68" i="2"/>
  <c r="AD40" i="2"/>
  <c r="AF68" i="2"/>
  <c r="Z25" i="2"/>
  <c r="AB40" i="2"/>
  <c r="AE68" i="2"/>
  <c r="AH25" i="2"/>
  <c r="AA40" i="2"/>
  <c r="AB68" i="2"/>
  <c r="AI25" i="2"/>
  <c r="AA25" i="2"/>
  <c r="AC40" i="2"/>
  <c r="AE54" i="2"/>
  <c r="AG68" i="2"/>
  <c r="AC54" i="2"/>
  <c r="AG25" i="2"/>
  <c r="AE25" i="2"/>
  <c r="AG40" i="2"/>
  <c r="AI54" i="2"/>
  <c r="AA54" i="2"/>
  <c r="AC68" i="2"/>
  <c r="F214" i="3"/>
  <c r="F213" i="3"/>
  <c r="F212" i="3"/>
  <c r="F211" i="3"/>
  <c r="F210" i="3"/>
  <c r="F207" i="3"/>
  <c r="F206" i="3"/>
  <c r="F186" i="3"/>
  <c r="F185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29" i="3"/>
  <c r="F128" i="3"/>
  <c r="F56" i="3"/>
  <c r="F44" i="3"/>
  <c r="F34" i="3"/>
  <c r="F20" i="3"/>
  <c r="F12" i="3"/>
  <c r="F10" i="3"/>
  <c r="F53" i="3" l="1"/>
  <c r="F52" i="3"/>
  <c r="F205" i="3"/>
  <c r="F204" i="3"/>
  <c r="F184" i="3"/>
  <c r="F183" i="3"/>
  <c r="F182" i="3"/>
  <c r="F181" i="3"/>
  <c r="F180" i="3"/>
  <c r="F142" i="3"/>
  <c r="F141" i="3"/>
  <c r="F140" i="3"/>
  <c r="F139" i="3"/>
  <c r="F138" i="3"/>
  <c r="F137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51" i="3"/>
  <c r="F50" i="3"/>
  <c r="F49" i="3"/>
  <c r="F48" i="3"/>
  <c r="F55" i="3" l="1"/>
  <c r="F54" i="3"/>
  <c r="F47" i="3"/>
  <c r="F46" i="3"/>
  <c r="F45" i="3"/>
  <c r="F11" i="3" l="1"/>
  <c r="F9" i="3"/>
  <c r="F8" i="3"/>
  <c r="F7" i="3"/>
  <c r="F6" i="3"/>
  <c r="F14" i="3"/>
  <c r="F13" i="3"/>
  <c r="F223" i="3" l="1"/>
  <c r="F222" i="3"/>
  <c r="F221" i="3"/>
  <c r="F220" i="3"/>
  <c r="F219" i="3"/>
  <c r="F218" i="3"/>
  <c r="F217" i="3"/>
  <c r="F216" i="3"/>
  <c r="F215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209" i="3"/>
  <c r="F208" i="3"/>
  <c r="F179" i="3"/>
  <c r="F178" i="3"/>
  <c r="F177" i="3"/>
  <c r="F143" i="3"/>
  <c r="F136" i="3"/>
  <c r="F135" i="3"/>
  <c r="F134" i="3"/>
  <c r="F133" i="3"/>
  <c r="F132" i="3"/>
  <c r="F131" i="3"/>
  <c r="F130" i="3"/>
  <c r="F127" i="3"/>
  <c r="F126" i="3"/>
  <c r="F125" i="3"/>
  <c r="F124" i="3"/>
  <c r="F123" i="3"/>
  <c r="F122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43" i="3"/>
  <c r="F42" i="3"/>
  <c r="F41" i="3"/>
  <c r="F40" i="3"/>
  <c r="F39" i="3"/>
  <c r="F38" i="3"/>
  <c r="F37" i="3"/>
  <c r="F36" i="3"/>
  <c r="F3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19" i="3"/>
  <c r="F18" i="3"/>
  <c r="F17" i="3"/>
  <c r="F16" i="3"/>
  <c r="F15" i="3"/>
  <c r="Y72" i="2" l="1"/>
  <c r="AK18" i="2"/>
  <c r="Y18" i="2"/>
  <c r="Y4" i="2"/>
  <c r="AK4" i="2"/>
  <c r="Y11" i="2" l="1"/>
  <c r="AK11" i="2"/>
  <c r="AK13" i="2"/>
  <c r="S229" i="1" l="1"/>
  <c r="S228" i="1"/>
  <c r="S234" i="1"/>
  <c r="S233" i="1"/>
  <c r="S232" i="1"/>
  <c r="Q234" i="1"/>
  <c r="Q233" i="1"/>
  <c r="Q232" i="1"/>
  <c r="Q231" i="1"/>
  <c r="Q230" i="1"/>
  <c r="Q229" i="1"/>
  <c r="Q228" i="1"/>
  <c r="Q227" i="1"/>
  <c r="O234" i="1"/>
  <c r="O233" i="1"/>
  <c r="O232" i="1"/>
  <c r="O231" i="1"/>
  <c r="O230" i="1"/>
  <c r="O229" i="1"/>
  <c r="O228" i="1"/>
  <c r="O227" i="1"/>
  <c r="M234" i="1"/>
  <c r="M233" i="1"/>
  <c r="M232" i="1"/>
  <c r="M230" i="1"/>
  <c r="M228" i="1"/>
  <c r="S210" i="1"/>
  <c r="S209" i="1"/>
  <c r="S208" i="1"/>
  <c r="S207" i="1"/>
  <c r="S206" i="1"/>
  <c r="S204" i="1"/>
  <c r="Q210" i="1"/>
  <c r="Q209" i="1"/>
  <c r="Q208" i="1"/>
  <c r="Q207" i="1"/>
  <c r="Q206" i="1"/>
  <c r="Q205" i="1"/>
  <c r="Q204" i="1"/>
  <c r="Q203" i="1"/>
  <c r="O210" i="1"/>
  <c r="O209" i="1"/>
  <c r="O208" i="1"/>
  <c r="O207" i="1"/>
  <c r="O206" i="1"/>
  <c r="O205" i="1"/>
  <c r="O204" i="1"/>
  <c r="O203" i="1"/>
  <c r="M210" i="1"/>
  <c r="M209" i="1"/>
  <c r="M208" i="1"/>
  <c r="M207" i="1"/>
  <c r="M206" i="1"/>
  <c r="M205" i="1"/>
  <c r="S186" i="1"/>
  <c r="S185" i="1"/>
  <c r="S184" i="1"/>
  <c r="S181" i="1"/>
  <c r="S180" i="1"/>
  <c r="Q186" i="1"/>
  <c r="Q185" i="1"/>
  <c r="Q184" i="1"/>
  <c r="Q183" i="1"/>
  <c r="Q182" i="1"/>
  <c r="Q181" i="1"/>
  <c r="Q180" i="1"/>
  <c r="Q179" i="1"/>
  <c r="O186" i="1"/>
  <c r="O185" i="1"/>
  <c r="O184" i="1"/>
  <c r="O183" i="1"/>
  <c r="O182" i="1"/>
  <c r="O181" i="1"/>
  <c r="O180" i="1"/>
  <c r="O179" i="1"/>
  <c r="M186" i="1"/>
  <c r="M185" i="1"/>
  <c r="M184" i="1"/>
  <c r="M182" i="1"/>
  <c r="M180" i="1"/>
  <c r="S162" i="1"/>
  <c r="S161" i="1"/>
  <c r="S160" i="1"/>
  <c r="S159" i="1"/>
  <c r="S158" i="1"/>
  <c r="S157" i="1"/>
  <c r="S156" i="1"/>
  <c r="S155" i="1"/>
  <c r="Q162" i="1"/>
  <c r="Q161" i="1"/>
  <c r="Q160" i="1"/>
  <c r="Q159" i="1"/>
  <c r="Q158" i="1"/>
  <c r="Q157" i="1"/>
  <c r="Q156" i="1"/>
  <c r="Q155" i="1"/>
  <c r="O162" i="1"/>
  <c r="O161" i="1"/>
  <c r="O160" i="1"/>
  <c r="O159" i="1"/>
  <c r="O158" i="1"/>
  <c r="O157" i="1"/>
  <c r="O156" i="1"/>
  <c r="O155" i="1"/>
  <c r="M162" i="1"/>
  <c r="M161" i="1"/>
  <c r="M160" i="1"/>
  <c r="M159" i="1"/>
  <c r="M158" i="1"/>
  <c r="M157" i="1"/>
  <c r="S138" i="1"/>
  <c r="S137" i="1"/>
  <c r="S136" i="1"/>
  <c r="S135" i="1"/>
  <c r="S134" i="1"/>
  <c r="S132" i="1"/>
  <c r="Q138" i="1"/>
  <c r="Q137" i="1"/>
  <c r="Q136" i="1"/>
  <c r="Q135" i="1"/>
  <c r="Q134" i="1"/>
  <c r="Q133" i="1"/>
  <c r="Q132" i="1"/>
  <c r="Q131" i="1"/>
  <c r="O138" i="1"/>
  <c r="O137" i="1"/>
  <c r="O136" i="1"/>
  <c r="O135" i="1"/>
  <c r="O134" i="1"/>
  <c r="O133" i="1"/>
  <c r="O132" i="1"/>
  <c r="O131" i="1"/>
  <c r="M138" i="1"/>
  <c r="M137" i="1"/>
  <c r="M136" i="1"/>
  <c r="M135" i="1"/>
  <c r="M134" i="1"/>
  <c r="M133" i="1"/>
  <c r="S114" i="1"/>
  <c r="S113" i="1"/>
  <c r="S112" i="1"/>
  <c r="S109" i="1"/>
  <c r="Q114" i="1"/>
  <c r="Q113" i="1"/>
  <c r="Q112" i="1"/>
  <c r="Q111" i="1"/>
  <c r="Q110" i="1"/>
  <c r="Q109" i="1"/>
  <c r="Q108" i="1"/>
  <c r="Q107" i="1"/>
  <c r="O114" i="1"/>
  <c r="O113" i="1"/>
  <c r="O112" i="1"/>
  <c r="O111" i="1"/>
  <c r="O110" i="1"/>
  <c r="O109" i="1"/>
  <c r="O108" i="1"/>
  <c r="O107" i="1"/>
  <c r="M114" i="1"/>
  <c r="M113" i="1"/>
  <c r="M112" i="1"/>
  <c r="M110" i="1"/>
  <c r="S90" i="1"/>
  <c r="S89" i="1"/>
  <c r="S88" i="1"/>
  <c r="Q90" i="1"/>
  <c r="Q89" i="1"/>
  <c r="Q88" i="1"/>
  <c r="Q87" i="1"/>
  <c r="Q86" i="1"/>
  <c r="Q85" i="1"/>
  <c r="Q84" i="1"/>
  <c r="Q83" i="1"/>
  <c r="O90" i="1"/>
  <c r="O89" i="1"/>
  <c r="O88" i="1"/>
  <c r="O87" i="1"/>
  <c r="O86" i="1"/>
  <c r="O85" i="1"/>
  <c r="O84" i="1"/>
  <c r="O83" i="1"/>
  <c r="M90" i="1"/>
  <c r="M89" i="1"/>
  <c r="M88" i="1"/>
  <c r="M86" i="1"/>
  <c r="S66" i="1"/>
  <c r="S65" i="1"/>
  <c r="S64" i="1"/>
  <c r="Q66" i="1"/>
  <c r="Q65" i="1"/>
  <c r="Q64" i="1"/>
  <c r="Q63" i="1"/>
  <c r="Q62" i="1"/>
  <c r="Q61" i="1"/>
  <c r="Q60" i="1"/>
  <c r="Q59" i="1"/>
  <c r="O66" i="1"/>
  <c r="O65" i="1"/>
  <c r="O64" i="1"/>
  <c r="O63" i="1"/>
  <c r="O62" i="1"/>
  <c r="O61" i="1"/>
  <c r="O60" i="1"/>
  <c r="O59" i="1"/>
  <c r="M66" i="1"/>
  <c r="M65" i="1"/>
  <c r="M64" i="1"/>
  <c r="M63" i="1"/>
  <c r="M62" i="1"/>
  <c r="S42" i="1"/>
  <c r="S40" i="1"/>
  <c r="Q42" i="1"/>
  <c r="Q41" i="1"/>
  <c r="Q40" i="1"/>
  <c r="Q39" i="1"/>
  <c r="Q38" i="1"/>
  <c r="Q37" i="1"/>
  <c r="Q36" i="1"/>
  <c r="Q35" i="1"/>
  <c r="O42" i="1"/>
  <c r="O41" i="1"/>
  <c r="O40" i="1"/>
  <c r="O39" i="1"/>
  <c r="O38" i="1"/>
  <c r="O37" i="1"/>
  <c r="O36" i="1"/>
  <c r="O35" i="1"/>
  <c r="M42" i="1"/>
  <c r="M40" i="1"/>
  <c r="M38" i="1"/>
  <c r="S18" i="1"/>
  <c r="S17" i="1"/>
  <c r="S16" i="1"/>
  <c r="Q18" i="1"/>
  <c r="Q17" i="1"/>
  <c r="Q16" i="1"/>
  <c r="Q15" i="1"/>
  <c r="Q14" i="1"/>
  <c r="Q12" i="1"/>
  <c r="Q11" i="1"/>
  <c r="O18" i="1"/>
  <c r="O17" i="1"/>
  <c r="O16" i="1"/>
  <c r="O15" i="1"/>
  <c r="O14" i="1"/>
  <c r="M18" i="1"/>
  <c r="M17" i="1"/>
  <c r="M16" i="1"/>
  <c r="R46" i="1" l="1"/>
  <c r="R238" i="1" l="1"/>
  <c r="P238" i="1"/>
  <c r="N238" i="1"/>
  <c r="L238" i="1"/>
  <c r="S237" i="1"/>
  <c r="Q237" i="1"/>
  <c r="O237" i="1"/>
  <c r="M237" i="1"/>
  <c r="U236" i="1"/>
  <c r="S236" i="1"/>
  <c r="Q236" i="1"/>
  <c r="O236" i="1"/>
  <c r="M236" i="1"/>
  <c r="U235" i="1"/>
  <c r="S235" i="1"/>
  <c r="Q235" i="1"/>
  <c r="O235" i="1"/>
  <c r="M235" i="1"/>
  <c r="U234" i="1"/>
  <c r="K234" i="1" s="1"/>
  <c r="U233" i="1"/>
  <c r="K233" i="1" s="1"/>
  <c r="U232" i="1"/>
  <c r="K232" i="1" s="1"/>
  <c r="U231" i="1"/>
  <c r="K231" i="1" s="1"/>
  <c r="U230" i="1"/>
  <c r="K230" i="1" s="1"/>
  <c r="U229" i="1"/>
  <c r="K229" i="1" s="1"/>
  <c r="U228" i="1"/>
  <c r="K228" i="1" s="1"/>
  <c r="U227" i="1"/>
  <c r="K227" i="1" s="1"/>
  <c r="S226" i="1"/>
  <c r="Q226" i="1"/>
  <c r="O226" i="1"/>
  <c r="M226" i="1"/>
  <c r="R224" i="1"/>
  <c r="P224" i="1"/>
  <c r="P240" i="1" s="1"/>
  <c r="N224" i="1"/>
  <c r="N240" i="1" s="1"/>
  <c r="L224" i="1"/>
  <c r="X222" i="1"/>
  <c r="X221" i="1"/>
  <c r="U220" i="1"/>
  <c r="R214" i="1"/>
  <c r="P214" i="1"/>
  <c r="N214" i="1"/>
  <c r="L214" i="1"/>
  <c r="S213" i="1"/>
  <c r="Q213" i="1"/>
  <c r="O213" i="1"/>
  <c r="M213" i="1"/>
  <c r="U212" i="1"/>
  <c r="S212" i="1"/>
  <c r="Q212" i="1"/>
  <c r="O212" i="1"/>
  <c r="M212" i="1"/>
  <c r="U211" i="1"/>
  <c r="S211" i="1"/>
  <c r="Q211" i="1"/>
  <c r="O211" i="1"/>
  <c r="M211" i="1"/>
  <c r="U210" i="1"/>
  <c r="K210" i="1" s="1"/>
  <c r="U209" i="1"/>
  <c r="K209" i="1" s="1"/>
  <c r="U208" i="1"/>
  <c r="K208" i="1" s="1"/>
  <c r="U207" i="1"/>
  <c r="K207" i="1" s="1"/>
  <c r="U206" i="1"/>
  <c r="K206" i="1" s="1"/>
  <c r="U205" i="1"/>
  <c r="K205" i="1" s="1"/>
  <c r="U204" i="1"/>
  <c r="K204" i="1" s="1"/>
  <c r="U203" i="1"/>
  <c r="K203" i="1" s="1"/>
  <c r="S202" i="1"/>
  <c r="Q202" i="1"/>
  <c r="O202" i="1"/>
  <c r="M202" i="1"/>
  <c r="R200" i="1"/>
  <c r="P200" i="1"/>
  <c r="N200" i="1"/>
  <c r="L200" i="1"/>
  <c r="X198" i="1"/>
  <c r="X197" i="1"/>
  <c r="U196" i="1"/>
  <c r="R190" i="1"/>
  <c r="P190" i="1"/>
  <c r="N190" i="1"/>
  <c r="L190" i="1"/>
  <c r="S189" i="1"/>
  <c r="Q189" i="1"/>
  <c r="O189" i="1"/>
  <c r="M189" i="1"/>
  <c r="U188" i="1"/>
  <c r="S188" i="1"/>
  <c r="Q188" i="1"/>
  <c r="O188" i="1"/>
  <c r="M188" i="1"/>
  <c r="U187" i="1"/>
  <c r="S187" i="1"/>
  <c r="Q187" i="1"/>
  <c r="O187" i="1"/>
  <c r="M187" i="1"/>
  <c r="U186" i="1"/>
  <c r="K186" i="1" s="1"/>
  <c r="U185" i="1"/>
  <c r="K185" i="1" s="1"/>
  <c r="U184" i="1"/>
  <c r="K184" i="1" s="1"/>
  <c r="U183" i="1"/>
  <c r="K183" i="1" s="1"/>
  <c r="U182" i="1"/>
  <c r="K182" i="1" s="1"/>
  <c r="U181" i="1"/>
  <c r="K181" i="1" s="1"/>
  <c r="U180" i="1"/>
  <c r="K180" i="1" s="1"/>
  <c r="U179" i="1"/>
  <c r="K179" i="1" s="1"/>
  <c r="S178" i="1"/>
  <c r="Q178" i="1"/>
  <c r="O178" i="1"/>
  <c r="M178" i="1"/>
  <c r="R176" i="1"/>
  <c r="P176" i="1"/>
  <c r="P192" i="1" s="1"/>
  <c r="N176" i="1"/>
  <c r="N192" i="1" s="1"/>
  <c r="L176" i="1"/>
  <c r="X174" i="1"/>
  <c r="X173" i="1"/>
  <c r="U172" i="1"/>
  <c r="K149" i="1"/>
  <c r="R166" i="1"/>
  <c r="P166" i="1"/>
  <c r="N166" i="1"/>
  <c r="L166" i="1"/>
  <c r="S165" i="1"/>
  <c r="Q165" i="1"/>
  <c r="O165" i="1"/>
  <c r="M165" i="1"/>
  <c r="U164" i="1"/>
  <c r="S164" i="1"/>
  <c r="Q164" i="1"/>
  <c r="O164" i="1"/>
  <c r="M164" i="1"/>
  <c r="U163" i="1"/>
  <c r="S163" i="1"/>
  <c r="Q163" i="1"/>
  <c r="O163" i="1"/>
  <c r="M163" i="1"/>
  <c r="U162" i="1"/>
  <c r="K162" i="1" s="1"/>
  <c r="U161" i="1"/>
  <c r="K161" i="1" s="1"/>
  <c r="U160" i="1"/>
  <c r="K160" i="1" s="1"/>
  <c r="U159" i="1"/>
  <c r="K159" i="1" s="1"/>
  <c r="U158" i="1"/>
  <c r="K158" i="1" s="1"/>
  <c r="U157" i="1"/>
  <c r="K157" i="1" s="1"/>
  <c r="U156" i="1"/>
  <c r="K156" i="1" s="1"/>
  <c r="U155" i="1"/>
  <c r="K155" i="1" s="1"/>
  <c r="S154" i="1"/>
  <c r="Q154" i="1"/>
  <c r="O154" i="1"/>
  <c r="M154" i="1"/>
  <c r="R152" i="1"/>
  <c r="P152" i="1"/>
  <c r="P168" i="1" s="1"/>
  <c r="N152" i="1"/>
  <c r="N168" i="1" s="1"/>
  <c r="L152" i="1"/>
  <c r="X150" i="1"/>
  <c r="X149" i="1"/>
  <c r="U148" i="1"/>
  <c r="N239" i="1" l="1"/>
  <c r="P239" i="1"/>
  <c r="N215" i="1"/>
  <c r="N216" i="1" s="1"/>
  <c r="P215" i="1"/>
  <c r="P216" i="1" s="1"/>
  <c r="N191" i="1"/>
  <c r="P191" i="1"/>
  <c r="N167" i="1"/>
  <c r="P167" i="1"/>
  <c r="R167" i="1"/>
  <c r="R168" i="1" s="1"/>
  <c r="R142" i="1"/>
  <c r="P142" i="1"/>
  <c r="N142" i="1"/>
  <c r="L142" i="1"/>
  <c r="S141" i="1"/>
  <c r="Q141" i="1"/>
  <c r="O141" i="1"/>
  <c r="M141" i="1"/>
  <c r="U140" i="1"/>
  <c r="S140" i="1"/>
  <c r="Q140" i="1"/>
  <c r="O140" i="1"/>
  <c r="M140" i="1"/>
  <c r="U139" i="1"/>
  <c r="S139" i="1"/>
  <c r="Q139" i="1"/>
  <c r="O139" i="1"/>
  <c r="M139" i="1"/>
  <c r="U138" i="1"/>
  <c r="K138" i="1" s="1"/>
  <c r="U137" i="1"/>
  <c r="K137" i="1" s="1"/>
  <c r="U136" i="1"/>
  <c r="K136" i="1" s="1"/>
  <c r="U135" i="1"/>
  <c r="K135" i="1" s="1"/>
  <c r="U134" i="1"/>
  <c r="K134" i="1" s="1"/>
  <c r="U133" i="1"/>
  <c r="K133" i="1" s="1"/>
  <c r="U132" i="1"/>
  <c r="K132" i="1" s="1"/>
  <c r="U131" i="1"/>
  <c r="K131" i="1" s="1"/>
  <c r="S130" i="1"/>
  <c r="Q130" i="1"/>
  <c r="O130" i="1"/>
  <c r="M130" i="1"/>
  <c r="R128" i="1"/>
  <c r="P128" i="1"/>
  <c r="P144" i="1" s="1"/>
  <c r="N128" i="1"/>
  <c r="N144" i="1" s="1"/>
  <c r="L128" i="1"/>
  <c r="X126" i="1"/>
  <c r="X125" i="1"/>
  <c r="U124" i="1"/>
  <c r="AE2" i="2" l="1"/>
  <c r="AE71" i="2" s="1"/>
  <c r="N143" i="1"/>
  <c r="P143" i="1"/>
  <c r="AF2" i="2"/>
  <c r="AF71" i="2" s="1"/>
  <c r="AG2" i="2"/>
  <c r="AG71" i="2" s="1"/>
  <c r="AH2" i="2"/>
  <c r="AH71" i="2" s="1"/>
  <c r="AI2" i="2"/>
  <c r="AI71" i="2" s="1"/>
  <c r="R118" i="1"/>
  <c r="P118" i="1"/>
  <c r="N118" i="1"/>
  <c r="L118" i="1"/>
  <c r="S117" i="1"/>
  <c r="Q117" i="1"/>
  <c r="O117" i="1"/>
  <c r="M117" i="1"/>
  <c r="U116" i="1"/>
  <c r="S116" i="1"/>
  <c r="Q116" i="1"/>
  <c r="O116" i="1"/>
  <c r="M116" i="1"/>
  <c r="U115" i="1"/>
  <c r="S115" i="1"/>
  <c r="Q115" i="1"/>
  <c r="O115" i="1"/>
  <c r="M115" i="1"/>
  <c r="U114" i="1"/>
  <c r="K114" i="1" s="1"/>
  <c r="U113" i="1"/>
  <c r="K113" i="1" s="1"/>
  <c r="U112" i="1"/>
  <c r="K112" i="1" s="1"/>
  <c r="U111" i="1"/>
  <c r="K111" i="1" s="1"/>
  <c r="U110" i="1"/>
  <c r="K110" i="1" s="1"/>
  <c r="U109" i="1"/>
  <c r="K109" i="1" s="1"/>
  <c r="U108" i="1"/>
  <c r="K108" i="1" s="1"/>
  <c r="U107" i="1"/>
  <c r="K107" i="1" s="1"/>
  <c r="S106" i="1"/>
  <c r="Q106" i="1"/>
  <c r="O106" i="1"/>
  <c r="M106" i="1"/>
  <c r="R104" i="1"/>
  <c r="P104" i="1"/>
  <c r="N104" i="1"/>
  <c r="L104" i="1"/>
  <c r="X102" i="1"/>
  <c r="X101" i="1"/>
  <c r="U100" i="1"/>
  <c r="AI43" i="2" l="1"/>
  <c r="AI57" i="2"/>
  <c r="AE43" i="2"/>
  <c r="AE57" i="2"/>
  <c r="AG43" i="2"/>
  <c r="AG57" i="2"/>
  <c r="AH43" i="2"/>
  <c r="AH57" i="2"/>
  <c r="AF43" i="2"/>
  <c r="AF57" i="2"/>
  <c r="AI19" i="2"/>
  <c r="AI28" i="2"/>
  <c r="AH28" i="2"/>
  <c r="AH19" i="2"/>
  <c r="AG28" i="2"/>
  <c r="AG19" i="2"/>
  <c r="AF28" i="2"/>
  <c r="AF19" i="2"/>
  <c r="AE19" i="2"/>
  <c r="AE28" i="2"/>
  <c r="AI50" i="2"/>
  <c r="AI36" i="2"/>
  <c r="AI64" i="2"/>
  <c r="AI9" i="2"/>
  <c r="AH50" i="2"/>
  <c r="AH36" i="2"/>
  <c r="AH64" i="2"/>
  <c r="AH9" i="2"/>
  <c r="AG64" i="2"/>
  <c r="AG9" i="2"/>
  <c r="AG50" i="2"/>
  <c r="AG36" i="2"/>
  <c r="AF64" i="2"/>
  <c r="AF9" i="2"/>
  <c r="AF50" i="2"/>
  <c r="AF36" i="2"/>
  <c r="AE36" i="2"/>
  <c r="AE64" i="2"/>
  <c r="AE9" i="2"/>
  <c r="AE50" i="2"/>
  <c r="AH18" i="2"/>
  <c r="AH45" i="2"/>
  <c r="AH59" i="2"/>
  <c r="AH31" i="2"/>
  <c r="AH52" i="2"/>
  <c r="AH41" i="2"/>
  <c r="AH33" i="2"/>
  <c r="AH24" i="2"/>
  <c r="AH23" i="2"/>
  <c r="AH22" i="2"/>
  <c r="AH53" i="2"/>
  <c r="AH42" i="2"/>
  <c r="AH35" i="2"/>
  <c r="AH70" i="2"/>
  <c r="AH27" i="2"/>
  <c r="AH65" i="2"/>
  <c r="AH66" i="2"/>
  <c r="AH55" i="2"/>
  <c r="AH47" i="2"/>
  <c r="AH63" i="2"/>
  <c r="AH26" i="2"/>
  <c r="AH67" i="2"/>
  <c r="AH56" i="2"/>
  <c r="AH49" i="2"/>
  <c r="AH37" i="2"/>
  <c r="AH51" i="2"/>
  <c r="AH38" i="2"/>
  <c r="AH69" i="2"/>
  <c r="AH61" i="2"/>
  <c r="AH39" i="2"/>
  <c r="AG18" i="2"/>
  <c r="AG31" i="2"/>
  <c r="AG45" i="2"/>
  <c r="AG59" i="2"/>
  <c r="AG70" i="2"/>
  <c r="AG63" i="2"/>
  <c r="AG51" i="2"/>
  <c r="AG27" i="2"/>
  <c r="AG26" i="2"/>
  <c r="AG52" i="2"/>
  <c r="AG41" i="2"/>
  <c r="AG33" i="2"/>
  <c r="AG24" i="2"/>
  <c r="AG23" i="2"/>
  <c r="AG22" i="2"/>
  <c r="AG53" i="2"/>
  <c r="AG42" i="2"/>
  <c r="AG35" i="2"/>
  <c r="AG65" i="2"/>
  <c r="AG66" i="2"/>
  <c r="AG55" i="2"/>
  <c r="AG47" i="2"/>
  <c r="AG69" i="2"/>
  <c r="AG61" i="2"/>
  <c r="AG67" i="2"/>
  <c r="AG56" i="2"/>
  <c r="AG49" i="2"/>
  <c r="AG37" i="2"/>
  <c r="AG39" i="2"/>
  <c r="AG38" i="2"/>
  <c r="AF18" i="2"/>
  <c r="AF31" i="2"/>
  <c r="AF45" i="2"/>
  <c r="AF59" i="2"/>
  <c r="AF69" i="2"/>
  <c r="AF61" i="2"/>
  <c r="AF39" i="2"/>
  <c r="AF70" i="2"/>
  <c r="AF63" i="2"/>
  <c r="AF51" i="2"/>
  <c r="AF27" i="2"/>
  <c r="AF26" i="2"/>
  <c r="AF38" i="2"/>
  <c r="AF52" i="2"/>
  <c r="AF41" i="2"/>
  <c r="AF33" i="2"/>
  <c r="AF24" i="2"/>
  <c r="AF23" i="2"/>
  <c r="AF22" i="2"/>
  <c r="AF53" i="2"/>
  <c r="AF42" i="2"/>
  <c r="AF35" i="2"/>
  <c r="AF65" i="2"/>
  <c r="AF66" i="2"/>
  <c r="AF55" i="2"/>
  <c r="AF47" i="2"/>
  <c r="AF67" i="2"/>
  <c r="AF56" i="2"/>
  <c r="AF49" i="2"/>
  <c r="AF37" i="2"/>
  <c r="AI18" i="2"/>
  <c r="AI59" i="2"/>
  <c r="AI45" i="2"/>
  <c r="AI31" i="2"/>
  <c r="AI53" i="2"/>
  <c r="AI42" i="2"/>
  <c r="AI35" i="2"/>
  <c r="AI22" i="2"/>
  <c r="AI65" i="2"/>
  <c r="AI66" i="2"/>
  <c r="AI55" i="2"/>
  <c r="AI47" i="2"/>
  <c r="AI23" i="2"/>
  <c r="AI67" i="2"/>
  <c r="AI56" i="2"/>
  <c r="AI49" i="2"/>
  <c r="AI37" i="2"/>
  <c r="AI38" i="2"/>
  <c r="AI41" i="2"/>
  <c r="AI33" i="2"/>
  <c r="AI69" i="2"/>
  <c r="AI61" i="2"/>
  <c r="AI39" i="2"/>
  <c r="AI70" i="2"/>
  <c r="AI63" i="2"/>
  <c r="AI51" i="2"/>
  <c r="AI27" i="2"/>
  <c r="AI26" i="2"/>
  <c r="AI52" i="2"/>
  <c r="AI24" i="2"/>
  <c r="AE31" i="2"/>
  <c r="AE45" i="2"/>
  <c r="AE59" i="2"/>
  <c r="AE38" i="2"/>
  <c r="AE37" i="2"/>
  <c r="AE69" i="2"/>
  <c r="AE61" i="2"/>
  <c r="AE39" i="2"/>
  <c r="AE56" i="2"/>
  <c r="AE70" i="2"/>
  <c r="AE63" i="2"/>
  <c r="AE51" i="2"/>
  <c r="AE27" i="2"/>
  <c r="AE26" i="2"/>
  <c r="AE67" i="2"/>
  <c r="AE52" i="2"/>
  <c r="AE41" i="2"/>
  <c r="AE33" i="2"/>
  <c r="AE24" i="2"/>
  <c r="AE23" i="2"/>
  <c r="AE22" i="2"/>
  <c r="AE49" i="2"/>
  <c r="AE53" i="2"/>
  <c r="AE42" i="2"/>
  <c r="AE35" i="2"/>
  <c r="AE65" i="2"/>
  <c r="AE66" i="2"/>
  <c r="AE55" i="2"/>
  <c r="AE47" i="2"/>
  <c r="AE18" i="2"/>
  <c r="AD2" i="2"/>
  <c r="AD71" i="2" s="1"/>
  <c r="N120" i="1"/>
  <c r="P120" i="1"/>
  <c r="AE17" i="2"/>
  <c r="AE13" i="2"/>
  <c r="AE5" i="2"/>
  <c r="AE14" i="2"/>
  <c r="AE8" i="2"/>
  <c r="AE15" i="2"/>
  <c r="N119" i="1"/>
  <c r="P119" i="1"/>
  <c r="AD43" i="2" l="1"/>
  <c r="AD57" i="2"/>
  <c r="AD19" i="2"/>
  <c r="AD28" i="2"/>
  <c r="AD36" i="2"/>
  <c r="AD64" i="2"/>
  <c r="AD9" i="2"/>
  <c r="AD50" i="2"/>
  <c r="AD18" i="2"/>
  <c r="AD31" i="2"/>
  <c r="AD59" i="2"/>
  <c r="AD45" i="2"/>
  <c r="AD67" i="2"/>
  <c r="AD56" i="2"/>
  <c r="AD49" i="2"/>
  <c r="AD37" i="2"/>
  <c r="AD38" i="2"/>
  <c r="AD69" i="2"/>
  <c r="AD61" i="2"/>
  <c r="AD39" i="2"/>
  <c r="AD47" i="2"/>
  <c r="AD70" i="2"/>
  <c r="AD63" i="2"/>
  <c r="AD51" i="2"/>
  <c r="AD27" i="2"/>
  <c r="AD26" i="2"/>
  <c r="AD66" i="2"/>
  <c r="AD55" i="2"/>
  <c r="AD52" i="2"/>
  <c r="AD41" i="2"/>
  <c r="AD33" i="2"/>
  <c r="AD24" i="2"/>
  <c r="AD23" i="2"/>
  <c r="AD22" i="2"/>
  <c r="AD53" i="2"/>
  <c r="AD42" i="2"/>
  <c r="AD35" i="2"/>
  <c r="AD65" i="2"/>
  <c r="K125" i="1"/>
  <c r="AI14" i="2"/>
  <c r="AD14" i="2"/>
  <c r="AI8" i="2"/>
  <c r="K221" i="1" s="1"/>
  <c r="AD8" i="2"/>
  <c r="AI17" i="2"/>
  <c r="AH17" i="2"/>
  <c r="AD17" i="2"/>
  <c r="AG5" i="2" l="1"/>
  <c r="AG13" i="2"/>
  <c r="AG15" i="2"/>
  <c r="AG17" i="2"/>
  <c r="AH5" i="2"/>
  <c r="AF8" i="2"/>
  <c r="AF14" i="2"/>
  <c r="AD5" i="2"/>
  <c r="AI5" i="2"/>
  <c r="AG8" i="2"/>
  <c r="K173" i="1" s="1"/>
  <c r="AD13" i="2"/>
  <c r="K101" i="1" s="1"/>
  <c r="AI13" i="2"/>
  <c r="AG14" i="2"/>
  <c r="AD15" i="2"/>
  <c r="AI15" i="2"/>
  <c r="AF5" i="2"/>
  <c r="AH8" i="2"/>
  <c r="AF13" i="2"/>
  <c r="AH14" i="2"/>
  <c r="AF15" i="2"/>
  <c r="AF17" i="2"/>
  <c r="AH13" i="2"/>
  <c r="AH15" i="2"/>
  <c r="K197" i="1" s="1"/>
  <c r="R94" i="1"/>
  <c r="P94" i="1"/>
  <c r="N94" i="1"/>
  <c r="L94" i="1"/>
  <c r="S93" i="1"/>
  <c r="Q93" i="1"/>
  <c r="O93" i="1"/>
  <c r="M93" i="1"/>
  <c r="U92" i="1"/>
  <c r="S92" i="1"/>
  <c r="Q92" i="1"/>
  <c r="O92" i="1"/>
  <c r="M92" i="1"/>
  <c r="U91" i="1"/>
  <c r="S91" i="1"/>
  <c r="Q91" i="1"/>
  <c r="O91" i="1"/>
  <c r="M91" i="1"/>
  <c r="U90" i="1"/>
  <c r="K90" i="1" s="1"/>
  <c r="U89" i="1"/>
  <c r="K89" i="1" s="1"/>
  <c r="U88" i="1"/>
  <c r="K88" i="1" s="1"/>
  <c r="U87" i="1"/>
  <c r="K87" i="1" s="1"/>
  <c r="U86" i="1"/>
  <c r="K86" i="1" s="1"/>
  <c r="U85" i="1"/>
  <c r="K85" i="1" s="1"/>
  <c r="U84" i="1"/>
  <c r="K84" i="1" s="1"/>
  <c r="U83" i="1"/>
  <c r="K83" i="1" s="1"/>
  <c r="S82" i="1"/>
  <c r="Q82" i="1"/>
  <c r="O82" i="1"/>
  <c r="M82" i="1"/>
  <c r="R80" i="1"/>
  <c r="P80" i="1"/>
  <c r="N80" i="1"/>
  <c r="L80" i="1"/>
  <c r="X78" i="1"/>
  <c r="X77" i="1"/>
  <c r="U76" i="1"/>
  <c r="AC2" i="2" l="1"/>
  <c r="AC71" i="2" s="1"/>
  <c r="N95" i="1"/>
  <c r="N96" i="1" s="1"/>
  <c r="P95" i="1"/>
  <c r="P96" i="1" s="1"/>
  <c r="R70" i="1"/>
  <c r="P70" i="1"/>
  <c r="N70" i="1"/>
  <c r="L70" i="1"/>
  <c r="P46" i="1"/>
  <c r="N46" i="1"/>
  <c r="L46" i="1"/>
  <c r="R22" i="1"/>
  <c r="P22" i="1"/>
  <c r="N22" i="1"/>
  <c r="L22" i="1"/>
  <c r="AC43" i="2" l="1"/>
  <c r="AC57" i="2"/>
  <c r="AC19" i="2"/>
  <c r="AC28" i="2"/>
  <c r="AC36" i="2"/>
  <c r="AC50" i="2"/>
  <c r="AC64" i="2"/>
  <c r="AC9" i="2"/>
  <c r="AC45" i="2"/>
  <c r="AC31" i="2"/>
  <c r="AC59" i="2"/>
  <c r="AC66" i="2"/>
  <c r="AC55" i="2"/>
  <c r="AC47" i="2"/>
  <c r="AC65" i="2"/>
  <c r="AC67" i="2"/>
  <c r="AC56" i="2"/>
  <c r="AC49" i="2"/>
  <c r="AC37" i="2"/>
  <c r="AC38" i="2"/>
  <c r="AC69" i="2"/>
  <c r="AC61" i="2"/>
  <c r="AC39" i="2"/>
  <c r="AC70" i="2"/>
  <c r="AC63" i="2"/>
  <c r="AC51" i="2"/>
  <c r="AC27" i="2"/>
  <c r="AC26" i="2"/>
  <c r="AC52" i="2"/>
  <c r="AC41" i="2"/>
  <c r="AC33" i="2"/>
  <c r="AC24" i="2"/>
  <c r="AC23" i="2"/>
  <c r="AC22" i="2"/>
  <c r="AC53" i="2"/>
  <c r="AC42" i="2"/>
  <c r="AC35" i="2"/>
  <c r="AC5" i="2"/>
  <c r="AC18" i="2"/>
  <c r="AB2" i="2"/>
  <c r="AB71" i="2" s="1"/>
  <c r="AA2" i="2"/>
  <c r="AA71" i="2" s="1"/>
  <c r="AC17" i="2"/>
  <c r="AC15" i="2"/>
  <c r="AC14" i="2"/>
  <c r="AC13" i="2"/>
  <c r="AC8" i="2"/>
  <c r="S69" i="1"/>
  <c r="Q69" i="1"/>
  <c r="O69" i="1"/>
  <c r="M69" i="1"/>
  <c r="U68" i="1"/>
  <c r="S68" i="1"/>
  <c r="Q68" i="1"/>
  <c r="O68" i="1"/>
  <c r="M68" i="1"/>
  <c r="U67" i="1"/>
  <c r="S67" i="1"/>
  <c r="Q67" i="1"/>
  <c r="O67" i="1"/>
  <c r="M67" i="1"/>
  <c r="U66" i="1"/>
  <c r="K66" i="1" s="1"/>
  <c r="U65" i="1"/>
  <c r="K65" i="1" s="1"/>
  <c r="U64" i="1"/>
  <c r="K64" i="1" s="1"/>
  <c r="U63" i="1"/>
  <c r="K63" i="1" s="1"/>
  <c r="U62" i="1"/>
  <c r="K62" i="1" s="1"/>
  <c r="U61" i="1"/>
  <c r="K61" i="1" s="1"/>
  <c r="U60" i="1"/>
  <c r="K60" i="1" s="1"/>
  <c r="U59" i="1"/>
  <c r="K59" i="1" s="1"/>
  <c r="S58" i="1"/>
  <c r="Q58" i="1"/>
  <c r="O58" i="1"/>
  <c r="M58" i="1"/>
  <c r="R56" i="1"/>
  <c r="P56" i="1"/>
  <c r="N56" i="1"/>
  <c r="L56" i="1"/>
  <c r="X54" i="1"/>
  <c r="X53" i="1"/>
  <c r="U52" i="1"/>
  <c r="AA43" i="2" l="1"/>
  <c r="AA57" i="2"/>
  <c r="AB43" i="2"/>
  <c r="AB57" i="2"/>
  <c r="AA28" i="2"/>
  <c r="AA19" i="2"/>
  <c r="AB28" i="2"/>
  <c r="AB19" i="2"/>
  <c r="AA50" i="2"/>
  <c r="AA36" i="2"/>
  <c r="AA64" i="2"/>
  <c r="AA9" i="2"/>
  <c r="AB36" i="2"/>
  <c r="AB50" i="2"/>
  <c r="AB64" i="2"/>
  <c r="AB9" i="2"/>
  <c r="AB59" i="2"/>
  <c r="AB31" i="2"/>
  <c r="AB45" i="2"/>
  <c r="AB27" i="2"/>
  <c r="AB24" i="2"/>
  <c r="AB23" i="2"/>
  <c r="AB22" i="2"/>
  <c r="AB67" i="2"/>
  <c r="AB61" i="2"/>
  <c r="AB55" i="2"/>
  <c r="AB53" i="2"/>
  <c r="AB51" i="2"/>
  <c r="AB41" i="2"/>
  <c r="AB39" i="2"/>
  <c r="AB37" i="2"/>
  <c r="AB33" i="2"/>
  <c r="AB70" i="2"/>
  <c r="AB69" i="2"/>
  <c r="AB66" i="2"/>
  <c r="AB65" i="2"/>
  <c r="AB63" i="2"/>
  <c r="AB56" i="2"/>
  <c r="AB52" i="2"/>
  <c r="AB49" i="2"/>
  <c r="AB47" i="2"/>
  <c r="AB42" i="2"/>
  <c r="AB38" i="2"/>
  <c r="AB35" i="2"/>
  <c r="AB26" i="2"/>
  <c r="AA18" i="2"/>
  <c r="AA59" i="2"/>
  <c r="AA31" i="2"/>
  <c r="AA45" i="2"/>
  <c r="AA53" i="2"/>
  <c r="AA42" i="2"/>
  <c r="AA24" i="2"/>
  <c r="AA70" i="2"/>
  <c r="AA63" i="2"/>
  <c r="AA51" i="2"/>
  <c r="AA69" i="2"/>
  <c r="AA61" i="2"/>
  <c r="AA39" i="2"/>
  <c r="AA38" i="2"/>
  <c r="AA27" i="2"/>
  <c r="AA67" i="2"/>
  <c r="AA56" i="2"/>
  <c r="AA49" i="2"/>
  <c r="AA37" i="2"/>
  <c r="AA22" i="2"/>
  <c r="AA52" i="2"/>
  <c r="AA41" i="2"/>
  <c r="AA33" i="2"/>
  <c r="AA66" i="2"/>
  <c r="AA55" i="2"/>
  <c r="AA47" i="2"/>
  <c r="AA26" i="2"/>
  <c r="AA65" i="2"/>
  <c r="AA35" i="2"/>
  <c r="AA23" i="2"/>
  <c r="AB15" i="2"/>
  <c r="AB18" i="2"/>
  <c r="K77" i="1"/>
  <c r="AB17" i="2"/>
  <c r="AB13" i="2"/>
  <c r="AB14" i="2"/>
  <c r="AB5" i="2"/>
  <c r="AB8" i="2"/>
  <c r="K53" i="1" s="1"/>
  <c r="N71" i="1"/>
  <c r="N72" i="1" s="1"/>
  <c r="P71" i="1"/>
  <c r="P72" i="1" s="1"/>
  <c r="X30" i="1" l="1"/>
  <c r="X29" i="1"/>
  <c r="S45" i="1" l="1"/>
  <c r="Q45" i="1"/>
  <c r="O45" i="1"/>
  <c r="M45" i="1"/>
  <c r="S34" i="1"/>
  <c r="Q34" i="1"/>
  <c r="O34" i="1"/>
  <c r="M34" i="1"/>
  <c r="S10" i="1"/>
  <c r="Q10" i="1"/>
  <c r="O10" i="1"/>
  <c r="M10" i="1"/>
  <c r="S21" i="1"/>
  <c r="Q21" i="1"/>
  <c r="O21" i="1"/>
  <c r="M21" i="1"/>
  <c r="X6" i="1" l="1"/>
  <c r="X5" i="1"/>
  <c r="U44" i="1"/>
  <c r="S44" i="1"/>
  <c r="Q44" i="1"/>
  <c r="O44" i="1"/>
  <c r="M44" i="1"/>
  <c r="U43" i="1"/>
  <c r="S43" i="1"/>
  <c r="Q43" i="1"/>
  <c r="O43" i="1"/>
  <c r="M43" i="1"/>
  <c r="U42" i="1"/>
  <c r="K42" i="1" s="1"/>
  <c r="U41" i="1"/>
  <c r="K41" i="1" s="1"/>
  <c r="U40" i="1"/>
  <c r="K40" i="1" s="1"/>
  <c r="U39" i="1"/>
  <c r="K39" i="1" s="1"/>
  <c r="U38" i="1"/>
  <c r="K38" i="1" s="1"/>
  <c r="U37" i="1"/>
  <c r="K37" i="1" s="1"/>
  <c r="S37" i="1" s="1"/>
  <c r="U36" i="1"/>
  <c r="K36" i="1" s="1"/>
  <c r="U35" i="1"/>
  <c r="K35" i="1" s="1"/>
  <c r="R32" i="1"/>
  <c r="P32" i="1"/>
  <c r="N32" i="1"/>
  <c r="L32" i="1"/>
  <c r="U28" i="1"/>
  <c r="S20" i="1"/>
  <c r="S19" i="1"/>
  <c r="Q20" i="1"/>
  <c r="Q19" i="1"/>
  <c r="O20" i="1"/>
  <c r="O19" i="1"/>
  <c r="M19" i="1"/>
  <c r="M20" i="1"/>
  <c r="N47" i="1" l="1"/>
  <c r="N48" i="1" s="1"/>
  <c r="P47" i="1"/>
  <c r="P48" i="1" s="1"/>
  <c r="U12" i="1" l="1"/>
  <c r="K12" i="1" s="1"/>
  <c r="U13" i="1"/>
  <c r="K13" i="1" s="1"/>
  <c r="U14" i="1"/>
  <c r="K14" i="1" s="1"/>
  <c r="M14" i="1" s="1"/>
  <c r="U15" i="1"/>
  <c r="K15" i="1" s="1"/>
  <c r="U16" i="1"/>
  <c r="K16" i="1" s="1"/>
  <c r="U17" i="1"/>
  <c r="K17" i="1" s="1"/>
  <c r="U18" i="1"/>
  <c r="K18" i="1" s="1"/>
  <c r="U19" i="1"/>
  <c r="U20" i="1"/>
  <c r="U11" i="1"/>
  <c r="K11" i="1" s="1"/>
  <c r="K187" i="1" l="1"/>
  <c r="K236" i="1"/>
  <c r="K211" i="1"/>
  <c r="K188" i="1"/>
  <c r="K235" i="1"/>
  <c r="K212" i="1"/>
  <c r="M181" i="1"/>
  <c r="S205" i="1"/>
  <c r="S230" i="1"/>
  <c r="M204" i="1"/>
  <c r="K163" i="1"/>
  <c r="S182" i="1"/>
  <c r="M156" i="1"/>
  <c r="K164" i="1"/>
  <c r="M229" i="1"/>
  <c r="S133" i="1"/>
  <c r="M132" i="1"/>
  <c r="K116" i="1"/>
  <c r="K139" i="1"/>
  <c r="S110" i="1"/>
  <c r="K140" i="1"/>
  <c r="M109" i="1"/>
  <c r="K115" i="1"/>
  <c r="K92" i="1"/>
  <c r="K91" i="1"/>
  <c r="S86" i="1"/>
  <c r="S63" i="1"/>
  <c r="S62" i="1"/>
  <c r="K67" i="1"/>
  <c r="K68" i="1"/>
  <c r="S14" i="1"/>
  <c r="M13" i="1"/>
  <c r="M37" i="1"/>
  <c r="S38" i="1"/>
  <c r="K44" i="1"/>
  <c r="K43" i="1"/>
  <c r="AA17" i="2"/>
  <c r="AA8" i="2"/>
  <c r="AA15" i="2"/>
  <c r="AA13" i="2"/>
  <c r="AA14" i="2"/>
  <c r="AA5" i="2"/>
  <c r="K20" i="1"/>
  <c r="K19" i="1"/>
  <c r="AK2" i="2"/>
  <c r="M87" i="1" l="1"/>
  <c r="S87" i="1"/>
  <c r="M60" i="1"/>
  <c r="S60" i="1"/>
  <c r="S59" i="1"/>
  <c r="M59" i="1"/>
  <c r="M84" i="1"/>
  <c r="S84" i="1"/>
  <c r="S108" i="1"/>
  <c r="M108" i="1"/>
  <c r="M85" i="1"/>
  <c r="S85" i="1"/>
  <c r="S36" i="1"/>
  <c r="M36" i="1"/>
  <c r="S35" i="1"/>
  <c r="M35" i="1"/>
  <c r="S83" i="1"/>
  <c r="M83" i="1"/>
  <c r="S179" i="1"/>
  <c r="M179" i="1"/>
  <c r="M39" i="1"/>
  <c r="S39" i="1"/>
  <c r="S61" i="1"/>
  <c r="M61" i="1"/>
  <c r="S131" i="1"/>
  <c r="M131" i="1"/>
  <c r="S203" i="1"/>
  <c r="M203" i="1"/>
  <c r="S231" i="1"/>
  <c r="M231" i="1"/>
  <c r="S227" i="1"/>
  <c r="M227" i="1"/>
  <c r="S111" i="1"/>
  <c r="M111" i="1"/>
  <c r="M155" i="1"/>
  <c r="L167" i="1" s="1"/>
  <c r="L168" i="1" s="1"/>
  <c r="L169" i="1" s="1"/>
  <c r="R148" i="1" s="1"/>
  <c r="S15" i="1"/>
  <c r="M15" i="1"/>
  <c r="S107" i="1"/>
  <c r="M107" i="1"/>
  <c r="S183" i="1"/>
  <c r="M183" i="1"/>
  <c r="S13" i="1"/>
  <c r="Q13" i="1"/>
  <c r="O13" i="1"/>
  <c r="M12" i="1"/>
  <c r="S12" i="1"/>
  <c r="O12" i="1"/>
  <c r="O11" i="1"/>
  <c r="S11" i="1"/>
  <c r="M11" i="1"/>
  <c r="S41" i="1"/>
  <c r="M41" i="1"/>
  <c r="L215" i="1"/>
  <c r="L216" i="1" s="1"/>
  <c r="R215" i="1"/>
  <c r="R216" i="1" s="1"/>
  <c r="K29" i="1"/>
  <c r="AK5" i="2"/>
  <c r="AK7" i="2"/>
  <c r="AK8" i="2"/>
  <c r="AK9" i="2"/>
  <c r="AK14" i="2"/>
  <c r="AK15" i="2"/>
  <c r="AK16" i="2"/>
  <c r="AK17" i="2"/>
  <c r="AK72" i="2"/>
  <c r="U4" i="1"/>
  <c r="R8" i="1"/>
  <c r="P8" i="1"/>
  <c r="N8" i="1"/>
  <c r="L8" i="1"/>
  <c r="Y17" i="2"/>
  <c r="Y16" i="2"/>
  <c r="Y15" i="2"/>
  <c r="Y14" i="2"/>
  <c r="Y13" i="2"/>
  <c r="Y5" i="2"/>
  <c r="Y9" i="2"/>
  <c r="Y8" i="2"/>
  <c r="Y7" i="2"/>
  <c r="Y2" i="2"/>
  <c r="K28" i="1" l="1"/>
  <c r="K172" i="1"/>
  <c r="K4" i="1"/>
  <c r="K76" i="1"/>
  <c r="K220" i="1"/>
  <c r="K52" i="1"/>
  <c r="K100" i="1"/>
  <c r="K148" i="1"/>
  <c r="K196" i="1"/>
  <c r="R71" i="1"/>
  <c r="R72" i="1" s="1"/>
  <c r="L71" i="1"/>
  <c r="L72" i="1" s="1"/>
  <c r="L239" i="1"/>
  <c r="L240" i="1" s="1"/>
  <c r="L119" i="1"/>
  <c r="L120" i="1" s="1"/>
  <c r="R119" i="1"/>
  <c r="R120" i="1" s="1"/>
  <c r="L95" i="1"/>
  <c r="L96" i="1" s="1"/>
  <c r="R95" i="1"/>
  <c r="R96" i="1" s="1"/>
  <c r="L217" i="1"/>
  <c r="R196" i="1" s="1"/>
  <c r="R191" i="1"/>
  <c r="R192" i="1" s="1"/>
  <c r="L143" i="1"/>
  <c r="L144" i="1" s="1"/>
  <c r="L191" i="1"/>
  <c r="L192" i="1" s="1"/>
  <c r="R239" i="1"/>
  <c r="R240" i="1" s="1"/>
  <c r="R143" i="1"/>
  <c r="R144" i="1" s="1"/>
  <c r="K124" i="1"/>
  <c r="L23" i="1"/>
  <c r="L24" i="1" s="1"/>
  <c r="R47" i="1"/>
  <c r="R48" i="1" s="1"/>
  <c r="L47" i="1"/>
  <c r="L48" i="1" s="1"/>
  <c r="P23" i="1"/>
  <c r="P24" i="1" s="1"/>
  <c r="Z2" i="2"/>
  <c r="Z71" i="2" s="1"/>
  <c r="R23" i="1"/>
  <c r="R24" i="1" s="1"/>
  <c r="N23" i="1"/>
  <c r="N24" i="1" s="1"/>
  <c r="Z43" i="2" l="1"/>
  <c r="Z57" i="2"/>
  <c r="Z28" i="2"/>
  <c r="Z19" i="2"/>
  <c r="Z18" i="2"/>
  <c r="Z5" i="2"/>
  <c r="Z50" i="2"/>
  <c r="Z64" i="2"/>
  <c r="Z36" i="2"/>
  <c r="Z9" i="2"/>
  <c r="Z27" i="2"/>
  <c r="Z35" i="2"/>
  <c r="Z52" i="2"/>
  <c r="Z69" i="2"/>
  <c r="Z67" i="2"/>
  <c r="Z65" i="2"/>
  <c r="Z61" i="2"/>
  <c r="Z59" i="2"/>
  <c r="Z55" i="2"/>
  <c r="Z53" i="2"/>
  <c r="Z51" i="2"/>
  <c r="Z47" i="2"/>
  <c r="Z45" i="2"/>
  <c r="Z41" i="2"/>
  <c r="Z39" i="2"/>
  <c r="Z37" i="2"/>
  <c r="Z33" i="2"/>
  <c r="Z31" i="2"/>
  <c r="Z24" i="2"/>
  <c r="Z26" i="2"/>
  <c r="Z23" i="2"/>
  <c r="Z70" i="2"/>
  <c r="Z66" i="2"/>
  <c r="Z63" i="2"/>
  <c r="Z56" i="2"/>
  <c r="Z49" i="2"/>
  <c r="Z42" i="2"/>
  <c r="Z38" i="2"/>
  <c r="Z22" i="2"/>
  <c r="L73" i="1"/>
  <c r="R52" i="1" s="1"/>
  <c r="L241" i="1"/>
  <c r="R220" i="1" s="1"/>
  <c r="L121" i="1"/>
  <c r="R100" i="1" s="1"/>
  <c r="L97" i="1"/>
  <c r="R76" i="1" s="1"/>
  <c r="L193" i="1"/>
  <c r="R172" i="1" s="1"/>
  <c r="L145" i="1"/>
  <c r="R124" i="1" s="1"/>
  <c r="L49" i="1"/>
  <c r="R28" i="1" s="1"/>
  <c r="Z14" i="2"/>
  <c r="Z13" i="2"/>
  <c r="Z17" i="2"/>
  <c r="Z8" i="2"/>
  <c r="Z15" i="2"/>
  <c r="L25" i="1"/>
  <c r="R4" i="1" s="1"/>
  <c r="K5" i="1" l="1"/>
</calcChain>
</file>

<file path=xl/sharedStrings.xml><?xml version="1.0" encoding="utf-8"?>
<sst xmlns="http://schemas.openxmlformats.org/spreadsheetml/2006/main" count="1335" uniqueCount="457">
  <si>
    <t>断熱部(一般部)</t>
    <rPh sb="0" eb="2">
      <t>ダンネツ</t>
    </rPh>
    <rPh sb="2" eb="3">
      <t>ブ</t>
    </rPh>
    <rPh sb="4" eb="6">
      <t>イッパン</t>
    </rPh>
    <rPh sb="6" eb="7">
      <t>ブ</t>
    </rPh>
    <phoneticPr fontId="4"/>
  </si>
  <si>
    <t>熱橋部</t>
    <rPh sb="0" eb="2">
      <t>ネッキョウ</t>
    </rPh>
    <rPh sb="2" eb="3">
      <t>ブ</t>
    </rPh>
    <phoneticPr fontId="4"/>
  </si>
  <si>
    <t>面積比率→</t>
    <rPh sb="0" eb="2">
      <t>メンセキ</t>
    </rPh>
    <rPh sb="2" eb="4">
      <t>ヒリツ</t>
    </rPh>
    <phoneticPr fontId="4"/>
  </si>
  <si>
    <t>材料</t>
    <rPh sb="0" eb="2">
      <t>ザイリョウ</t>
    </rPh>
    <phoneticPr fontId="4"/>
  </si>
  <si>
    <t>○</t>
  </si>
  <si>
    <t>合板</t>
  </si>
  <si>
    <t>天然木材</t>
  </si>
  <si>
    <t>断熱部＋熱橋部</t>
    <rPh sb="0" eb="2">
      <t>ダンネツ</t>
    </rPh>
    <rPh sb="2" eb="3">
      <t>ブ</t>
    </rPh>
    <rPh sb="4" eb="6">
      <t>ネッキョウ</t>
    </rPh>
    <rPh sb="6" eb="7">
      <t>ブ</t>
    </rPh>
    <phoneticPr fontId="4"/>
  </si>
  <si>
    <t>構法の種類</t>
    <phoneticPr fontId="2"/>
  </si>
  <si>
    <t>断熱部(一般部)</t>
    <phoneticPr fontId="2"/>
  </si>
  <si>
    <t>断熱部＋熱橋部</t>
    <phoneticPr fontId="2"/>
  </si>
  <si>
    <t>熱橋部</t>
    <phoneticPr fontId="2"/>
  </si>
  <si>
    <t>部位</t>
    <rPh sb="0" eb="2">
      <t>ブイ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</si>
  <si>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</si>
  <si>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</si>
  <si>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外壁</t>
    <rPh sb="0" eb="2">
      <t>ガイヘキ</t>
    </rPh>
    <phoneticPr fontId="2"/>
  </si>
  <si>
    <t>桁・梁間に断熱</t>
    <rPh sb="0" eb="1">
      <t>ケタ</t>
    </rPh>
    <rPh sb="2" eb="3">
      <t>ハリ</t>
    </rPh>
    <rPh sb="3" eb="4">
      <t>カン</t>
    </rPh>
    <rPh sb="5" eb="7">
      <t>ダンネツ</t>
    </rPh>
    <phoneticPr fontId="2"/>
  </si>
  <si>
    <t>天井に断熱材を敷込む又は吹込む</t>
    <rPh sb="0" eb="2">
      <t>テンジョウ</t>
    </rPh>
    <rPh sb="3" eb="5">
      <t>ダンネツ</t>
    </rPh>
    <rPh sb="5" eb="6">
      <t>ザイ</t>
    </rPh>
    <rPh sb="7" eb="8">
      <t>シ</t>
    </rPh>
    <rPh sb="8" eb="9">
      <t>コ</t>
    </rPh>
    <rPh sb="10" eb="11">
      <t>マタ</t>
    </rPh>
    <rPh sb="12" eb="14">
      <t>フキコ</t>
    </rPh>
    <phoneticPr fontId="2"/>
  </si>
  <si>
    <t>柱・間柱間に断熱</t>
    <rPh sb="0" eb="1">
      <t>ハシラ</t>
    </rPh>
    <rPh sb="2" eb="4">
      <t>マバシラ</t>
    </rPh>
    <rPh sb="4" eb="5">
      <t>カン</t>
    </rPh>
    <rPh sb="6" eb="8">
      <t>ダンネツ</t>
    </rPh>
    <phoneticPr fontId="2"/>
  </si>
  <si>
    <t>合計</t>
    <rPh sb="0" eb="2">
      <t>ゴウケイ</t>
    </rPh>
    <phoneticPr fontId="2"/>
  </si>
  <si>
    <t>床梁工法：根太間に断熱</t>
    <rPh sb="0" eb="1">
      <t>ユカ</t>
    </rPh>
    <rPh sb="1" eb="2">
      <t>ハリ</t>
    </rPh>
    <rPh sb="2" eb="4">
      <t>コウホウ</t>
    </rPh>
    <rPh sb="5" eb="7">
      <t>ネダ</t>
    </rPh>
    <rPh sb="7" eb="8">
      <t>カン</t>
    </rPh>
    <rPh sb="9" eb="11">
      <t>ダンネツ</t>
    </rPh>
    <phoneticPr fontId="2"/>
  </si>
  <si>
    <t>束立大引工法：根太間に断熱</t>
    <rPh sb="0" eb="1">
      <t>ツカ</t>
    </rPh>
    <rPh sb="1" eb="2">
      <t>ダ</t>
    </rPh>
    <rPh sb="2" eb="4">
      <t>オオビキ</t>
    </rPh>
    <rPh sb="4" eb="6">
      <t>コウホウ</t>
    </rPh>
    <rPh sb="7" eb="9">
      <t>ネダ</t>
    </rPh>
    <rPh sb="9" eb="10">
      <t>カン</t>
    </rPh>
    <rPh sb="11" eb="13">
      <t>ダンネツ</t>
    </rPh>
    <phoneticPr fontId="2"/>
  </si>
  <si>
    <t>束立大引工法：大引間に断熱</t>
    <rPh sb="0" eb="1">
      <t>ツカ</t>
    </rPh>
    <rPh sb="1" eb="2">
      <t>ダ</t>
    </rPh>
    <rPh sb="2" eb="4">
      <t>オオビキ</t>
    </rPh>
    <rPh sb="4" eb="6">
      <t>コウホウ</t>
    </rPh>
    <rPh sb="7" eb="9">
      <t>オオビキ</t>
    </rPh>
    <rPh sb="9" eb="10">
      <t>カン</t>
    </rPh>
    <rPh sb="11" eb="13">
      <t>ダンネツ</t>
    </rPh>
    <phoneticPr fontId="2"/>
  </si>
  <si>
    <t>束立大引工法：根太間断熱＋大引間断熱</t>
    <rPh sb="0" eb="1">
      <t>ツカ</t>
    </rPh>
    <rPh sb="1" eb="2">
      <t>ダ</t>
    </rPh>
    <rPh sb="2" eb="4">
      <t>オオビキ</t>
    </rPh>
    <rPh sb="4" eb="6">
      <t>コウホウ</t>
    </rPh>
    <rPh sb="7" eb="9">
      <t>ネダ</t>
    </rPh>
    <rPh sb="9" eb="10">
      <t>カン</t>
    </rPh>
    <rPh sb="10" eb="12">
      <t>ダンネツ</t>
    </rPh>
    <rPh sb="13" eb="15">
      <t>オオビキ</t>
    </rPh>
    <rPh sb="15" eb="16">
      <t>カン</t>
    </rPh>
    <rPh sb="16" eb="18">
      <t>ダンネツ</t>
    </rPh>
    <phoneticPr fontId="2"/>
  </si>
  <si>
    <t>剛床工法</t>
    <rPh sb="0" eb="2">
      <t>ゴウショウ</t>
    </rPh>
    <rPh sb="2" eb="4">
      <t>コウホウ</t>
    </rPh>
    <phoneticPr fontId="2"/>
  </si>
  <si>
    <t>床梁土台同面工法：根太間に断熱</t>
    <rPh sb="0" eb="1">
      <t>ユカ</t>
    </rPh>
    <rPh sb="1" eb="2">
      <t>ハリ</t>
    </rPh>
    <rPh sb="2" eb="4">
      <t>ドダイ</t>
    </rPh>
    <rPh sb="4" eb="5">
      <t>ドウ</t>
    </rPh>
    <rPh sb="5" eb="6">
      <t>メン</t>
    </rPh>
    <rPh sb="6" eb="8">
      <t>コウホウ</t>
    </rPh>
    <rPh sb="9" eb="11">
      <t>ネダ</t>
    </rPh>
    <rPh sb="11" eb="12">
      <t>カン</t>
    </rPh>
    <rPh sb="13" eb="15">
      <t>ダンネツ</t>
    </rPh>
    <phoneticPr fontId="2"/>
  </si>
  <si>
    <t>たる木間に断熱</t>
    <rPh sb="2" eb="3">
      <t>キ</t>
    </rPh>
    <rPh sb="3" eb="4">
      <t>カン</t>
    </rPh>
    <rPh sb="5" eb="7">
      <t>ダンネツ</t>
    </rPh>
    <phoneticPr fontId="2"/>
  </si>
  <si>
    <t>非表示</t>
    <rPh sb="0" eb="3">
      <t>ヒヒョウジ</t>
    </rPh>
    <phoneticPr fontId="2"/>
  </si>
  <si>
    <t>入力確認</t>
    <rPh sb="0" eb="2">
      <t>ニュウリョク</t>
    </rPh>
    <rPh sb="2" eb="4">
      <t>カクニン</t>
    </rPh>
    <phoneticPr fontId="2"/>
  </si>
  <si>
    <t>工法の種類：</t>
    <rPh sb="0" eb="2">
      <t>コウホウ</t>
    </rPh>
    <rPh sb="3" eb="5">
      <t>シュルイ</t>
    </rPh>
    <phoneticPr fontId="2"/>
  </si>
  <si>
    <t>仕様</t>
    <rPh sb="0" eb="2">
      <t>シヨウ</t>
    </rPh>
    <phoneticPr fontId="2"/>
  </si>
  <si>
    <t>屋根①</t>
  </si>
  <si>
    <t>屋根②</t>
  </si>
  <si>
    <t>天井①</t>
    <rPh sb="0" eb="2">
      <t>テンジョウ</t>
    </rPh>
    <phoneticPr fontId="15"/>
  </si>
  <si>
    <t>天井②</t>
    <rPh sb="0" eb="2">
      <t>テンジョウ</t>
    </rPh>
    <phoneticPr fontId="15"/>
  </si>
  <si>
    <t>外壁①</t>
    <rPh sb="0" eb="2">
      <t>ガイヘキ</t>
    </rPh>
    <phoneticPr fontId="15"/>
  </si>
  <si>
    <t>外壁②</t>
  </si>
  <si>
    <t>外壁③</t>
  </si>
  <si>
    <t>基礎壁①</t>
    <rPh sb="0" eb="2">
      <t>キソ</t>
    </rPh>
    <rPh sb="2" eb="3">
      <t>カベ</t>
    </rPh>
    <phoneticPr fontId="15"/>
  </si>
  <si>
    <t>基礎壁②</t>
    <rPh sb="0" eb="2">
      <t>キソ</t>
    </rPh>
    <rPh sb="2" eb="3">
      <t>カベ</t>
    </rPh>
    <phoneticPr fontId="15"/>
  </si>
  <si>
    <t>分類</t>
    <rPh sb="0" eb="2">
      <t>ブンルイ</t>
    </rPh>
    <phoneticPr fontId="37"/>
  </si>
  <si>
    <t>材料</t>
    <rPh sb="0" eb="2">
      <t>ザイリョウ</t>
    </rPh>
    <phoneticPr fontId="37"/>
  </si>
  <si>
    <t>鋼</t>
  </si>
  <si>
    <t>アルミニウム</t>
  </si>
  <si>
    <t>銅</t>
  </si>
  <si>
    <t>ステンレス鋼</t>
  </si>
  <si>
    <t>コンクリート</t>
  </si>
  <si>
    <t>セメント・モルタル</t>
  </si>
  <si>
    <t>せっこうプラスター</t>
  </si>
  <si>
    <t>しっくい</t>
  </si>
  <si>
    <t>土壁</t>
  </si>
  <si>
    <t>ガラス</t>
  </si>
  <si>
    <t>タイル</t>
  </si>
  <si>
    <t>かわら</t>
  </si>
  <si>
    <t>タタミボード</t>
  </si>
  <si>
    <t>シージングボード</t>
  </si>
  <si>
    <t>パーティクルボード</t>
  </si>
  <si>
    <t>木片セメント板</t>
  </si>
  <si>
    <t>熱伝導率</t>
    <rPh sb="0" eb="4">
      <t>ネツデンドウリツ</t>
    </rPh>
    <phoneticPr fontId="38"/>
  </si>
  <si>
    <t>新規追加材料</t>
    <rPh sb="0" eb="2">
      <t>シンキ</t>
    </rPh>
    <rPh sb="2" eb="4">
      <t>ツイカ</t>
    </rPh>
    <rPh sb="4" eb="6">
      <t>ザイリョウ</t>
    </rPh>
    <phoneticPr fontId="2"/>
  </si>
  <si>
    <t>分類</t>
    <rPh sb="0" eb="2">
      <t>ブンルイ</t>
    </rPh>
    <phoneticPr fontId="4"/>
  </si>
  <si>
    <t>○</t>
    <phoneticPr fontId="2"/>
  </si>
  <si>
    <t>×</t>
    <phoneticPr fontId="2"/>
  </si>
  <si>
    <t>分類</t>
    <rPh sb="0" eb="2">
      <t>ブンルイ</t>
    </rPh>
    <phoneticPr fontId="2"/>
  </si>
  <si>
    <t>分類＋材料</t>
    <rPh sb="0" eb="2">
      <t>ブンルイ</t>
    </rPh>
    <rPh sb="3" eb="5">
      <t>ザイリョウ</t>
    </rPh>
    <phoneticPr fontId="2"/>
  </si>
  <si>
    <t>テスト</t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</si>
  <si>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</si>
  <si>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</si>
  <si>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外壁</t>
    <rPh sb="0" eb="2">
      <t>ガイヘキ</t>
    </rPh>
    <phoneticPr fontId="2"/>
  </si>
  <si>
    <t>室内側の
表面熱抵抗</t>
    <rPh sb="0" eb="2">
      <t>シツナイ</t>
    </rPh>
    <rPh sb="2" eb="3">
      <t>ガワ</t>
    </rPh>
    <rPh sb="5" eb="7">
      <t>ヒョウメン</t>
    </rPh>
    <rPh sb="7" eb="8">
      <t>ネツ</t>
    </rPh>
    <rPh sb="8" eb="10">
      <t>テイコウ</t>
    </rPh>
    <phoneticPr fontId="2"/>
  </si>
  <si>
    <t>室内側の表面熱抵抗</t>
    <rPh sb="0" eb="2">
      <t>シツナイ</t>
    </rPh>
    <rPh sb="2" eb="3">
      <t>ガワ</t>
    </rPh>
    <rPh sb="4" eb="6">
      <t>ヒョウメン</t>
    </rPh>
    <rPh sb="6" eb="7">
      <t>ネツ</t>
    </rPh>
    <rPh sb="7" eb="9">
      <t>テイコウ</t>
    </rPh>
    <phoneticPr fontId="2"/>
  </si>
  <si>
    <t>外気側の表面熱抵抗</t>
    <rPh sb="0" eb="2">
      <t>ガイキ</t>
    </rPh>
    <rPh sb="2" eb="3">
      <t>ガワ</t>
    </rPh>
    <rPh sb="4" eb="6">
      <t>ヒョウメン</t>
    </rPh>
    <rPh sb="6" eb="7">
      <t>ネツ</t>
    </rPh>
    <rPh sb="7" eb="9">
      <t>テイコウ</t>
    </rPh>
    <phoneticPr fontId="2"/>
  </si>
  <si>
    <t>外気側の
表面熱抵抗</t>
    <rPh sb="0" eb="2">
      <t>ガイキ</t>
    </rPh>
    <rPh sb="2" eb="3">
      <t>ガワ</t>
    </rPh>
    <rPh sb="5" eb="7">
      <t>ヒョウメン</t>
    </rPh>
    <rPh sb="7" eb="8">
      <t>ネツ</t>
    </rPh>
    <rPh sb="8" eb="10">
      <t>テイコウ</t>
    </rPh>
    <phoneticPr fontId="2"/>
  </si>
  <si>
    <t>Ri</t>
    <phoneticPr fontId="2"/>
  </si>
  <si>
    <t>部位1</t>
    <rPh sb="0" eb="2">
      <t>ブイ</t>
    </rPh>
    <phoneticPr fontId="2"/>
  </si>
  <si>
    <t>屋根1</t>
    <rPh sb="0" eb="2">
      <t>ヤネ</t>
    </rPh>
    <phoneticPr fontId="2"/>
  </si>
  <si>
    <t>天井1</t>
    <rPh sb="0" eb="2">
      <t>テンジョウ</t>
    </rPh>
    <phoneticPr fontId="2"/>
  </si>
  <si>
    <t>外壁1</t>
    <rPh sb="0" eb="2">
      <t>ガイヘキ</t>
    </rPh>
    <phoneticPr fontId="2"/>
  </si>
  <si>
    <t>部位1</t>
    <rPh sb="0" eb="2">
      <t>ブイ</t>
    </rPh>
    <phoneticPr fontId="2"/>
  </si>
  <si>
    <t>部位2</t>
    <rPh sb="0" eb="2">
      <t>ブイ</t>
    </rPh>
    <phoneticPr fontId="2"/>
  </si>
  <si>
    <t>屋根2</t>
    <rPh sb="0" eb="2">
      <t>ヤネ</t>
    </rPh>
    <phoneticPr fontId="2"/>
  </si>
  <si>
    <t>天井2</t>
    <rPh sb="0" eb="2">
      <t>テンジョウ</t>
    </rPh>
    <phoneticPr fontId="2"/>
  </si>
  <si>
    <t>外壁2</t>
    <rPh sb="0" eb="2">
      <t>ガイヘキ</t>
    </rPh>
    <phoneticPr fontId="2"/>
  </si>
  <si>
    <t>部位2</t>
    <rPh sb="0" eb="2">
      <t>ブイ</t>
    </rPh>
    <phoneticPr fontId="2"/>
  </si>
  <si>
    <t>屋根2</t>
    <rPh sb="0" eb="2">
      <t>ヤネ</t>
    </rPh>
    <phoneticPr fontId="2"/>
  </si>
  <si>
    <t>天井2</t>
    <rPh sb="0" eb="2">
      <t>テンジョウ</t>
    </rPh>
    <phoneticPr fontId="2"/>
  </si>
  <si>
    <t>Ro（外気：0.04）</t>
    <rPh sb="3" eb="5">
      <t>ガイキ</t>
    </rPh>
    <phoneticPr fontId="2"/>
  </si>
  <si>
    <t>Ro（通気層：0.09）</t>
    <rPh sb="3" eb="5">
      <t>ツウキ</t>
    </rPh>
    <rPh sb="5" eb="6">
      <t>ソウ</t>
    </rPh>
    <phoneticPr fontId="2"/>
  </si>
  <si>
    <t>Ro（小屋裏：0.09）</t>
    <rPh sb="3" eb="6">
      <t>コヤウラ</t>
    </rPh>
    <phoneticPr fontId="2"/>
  </si>
  <si>
    <t>Ro（通気層：0.11）</t>
    <rPh sb="3" eb="5">
      <t>ツウキ</t>
    </rPh>
    <rPh sb="5" eb="6">
      <t>ソウ</t>
    </rPh>
    <phoneticPr fontId="2"/>
  </si>
  <si>
    <t>Ro（床下：0.15）</t>
    <rPh sb="3" eb="5">
      <t>ユカシタ</t>
    </rPh>
    <phoneticPr fontId="2"/>
  </si>
  <si>
    <t>○</t>
    <phoneticPr fontId="2"/>
  </si>
  <si>
    <t>○：断熱部、及び熱橋部において、計算に使用する材料</t>
    <rPh sb="2" eb="4">
      <t>ダンネツ</t>
    </rPh>
    <rPh sb="4" eb="5">
      <t>ブ</t>
    </rPh>
    <rPh sb="6" eb="7">
      <t>オヨ</t>
    </rPh>
    <rPh sb="8" eb="10">
      <t>ネッキョウ</t>
    </rPh>
    <rPh sb="10" eb="11">
      <t>ブ</t>
    </rPh>
    <rPh sb="16" eb="18">
      <t>ケイサン</t>
    </rPh>
    <rPh sb="19" eb="21">
      <t>シヨウ</t>
    </rPh>
    <rPh sb="23" eb="25">
      <t>ザイリョウ</t>
    </rPh>
    <phoneticPr fontId="2"/>
  </si>
  <si>
    <t>×：断熱部、及び熱橋部において、計算に使用しない材料</t>
    <phoneticPr fontId="2"/>
  </si>
  <si>
    <t>○</t>
    <phoneticPr fontId="2"/>
  </si>
  <si>
    <t>CK1</t>
    <phoneticPr fontId="2"/>
  </si>
  <si>
    <t>※厚さの単位はmmです</t>
    <rPh sb="1" eb="2">
      <t>アツ</t>
    </rPh>
    <rPh sb="4" eb="6">
      <t>タンイ</t>
    </rPh>
    <phoneticPr fontId="2"/>
  </si>
  <si>
    <t>熱伝導率λ
[W/（m・K）]</t>
    <rPh sb="0" eb="1">
      <t>ネツ</t>
    </rPh>
    <rPh sb="1" eb="4">
      <t>デンドウリツ</t>
    </rPh>
    <phoneticPr fontId="2"/>
  </si>
  <si>
    <t>厚さ※
[mm]</t>
    <rPh sb="0" eb="1">
      <t>アツ</t>
    </rPh>
    <phoneticPr fontId="4"/>
  </si>
  <si>
    <t>熱抵抗R
[㎡・K/W]</t>
    <rPh sb="0" eb="1">
      <t>ネツ</t>
    </rPh>
    <rPh sb="1" eb="3">
      <t>テイコウ</t>
    </rPh>
    <phoneticPr fontId="2"/>
  </si>
  <si>
    <t>CK2</t>
    <phoneticPr fontId="2"/>
  </si>
  <si>
    <t>CK3</t>
    <phoneticPr fontId="2"/>
  </si>
  <si>
    <t>CK4</t>
    <phoneticPr fontId="2"/>
  </si>
  <si>
    <t>CK5</t>
  </si>
  <si>
    <t>CK6</t>
  </si>
  <si>
    <t>CK7</t>
  </si>
  <si>
    <t>CK8</t>
  </si>
  <si>
    <t>CK9</t>
  </si>
  <si>
    <t>CK10</t>
  </si>
  <si>
    <t>☆使い方☆</t>
    <rPh sb="1" eb="2">
      <t>ツカ</t>
    </rPh>
    <rPh sb="3" eb="4">
      <t>カタ</t>
    </rPh>
    <phoneticPr fontId="2"/>
  </si>
  <si>
    <t>●当該計算シートは Microsoft Excel で作成しています。</t>
    <rPh sb="1" eb="3">
      <t>トウガイ</t>
    </rPh>
    <rPh sb="3" eb="5">
      <t>ケイサン</t>
    </rPh>
    <rPh sb="27" eb="29">
      <t>サクセイ</t>
    </rPh>
    <phoneticPr fontId="2"/>
  </si>
  <si>
    <t>　Excel2003以前のバージョンでは正常に計算されない恐れがありますので、Excel2007以降でご使用ください。</t>
    <rPh sb="48" eb="50">
      <t>イコウ</t>
    </rPh>
    <rPh sb="52" eb="54">
      <t>シヨウ</t>
    </rPh>
    <phoneticPr fontId="2"/>
  </si>
  <si>
    <t>●入力項目については、以下をご参照ください。</t>
    <rPh sb="1" eb="3">
      <t>ニュウリョク</t>
    </rPh>
    <rPh sb="3" eb="5">
      <t>コウモク</t>
    </rPh>
    <rPh sb="11" eb="13">
      <t>イカ</t>
    </rPh>
    <rPh sb="15" eb="17">
      <t>サンショウ</t>
    </rPh>
    <phoneticPr fontId="2"/>
  </si>
  <si>
    <t>セルの色</t>
    <rPh sb="3" eb="4">
      <t>イロ</t>
    </rPh>
    <phoneticPr fontId="2"/>
  </si>
  <si>
    <t>　入力するか、あるいはプルダウンから選択してください。</t>
    <phoneticPr fontId="2"/>
  </si>
  <si>
    <t>白色</t>
    <rPh sb="0" eb="1">
      <t>シロ</t>
    </rPh>
    <rPh sb="1" eb="2">
      <t>イロ</t>
    </rPh>
    <phoneticPr fontId="2"/>
  </si>
  <si>
    <t>　セルの保護がかかっているため、入力することはできません。</t>
    <rPh sb="4" eb="6">
      <t>ホゴ</t>
    </rPh>
    <rPh sb="16" eb="18">
      <t>ニュウリョク</t>
    </rPh>
    <phoneticPr fontId="2"/>
  </si>
  <si>
    <t>灰色</t>
    <rPh sb="0" eb="2">
      <t>ハイイロ</t>
    </rPh>
    <phoneticPr fontId="2"/>
  </si>
  <si>
    <t>水色</t>
    <rPh sb="0" eb="2">
      <t>ミズイロ</t>
    </rPh>
    <phoneticPr fontId="2"/>
  </si>
  <si>
    <t>　入力する必要はありません。（保護はかかっていないセルもあります。）</t>
    <rPh sb="1" eb="3">
      <t>ニュウリョク</t>
    </rPh>
    <rPh sb="5" eb="7">
      <t>ヒツヨウ</t>
    </rPh>
    <rPh sb="15" eb="17">
      <t>ホゴ</t>
    </rPh>
    <phoneticPr fontId="2"/>
  </si>
  <si>
    <t>【入力例】</t>
    <rPh sb="1" eb="3">
      <t>ニュウリョク</t>
    </rPh>
    <rPh sb="3" eb="4">
      <t>レイ</t>
    </rPh>
    <phoneticPr fontId="2"/>
  </si>
  <si>
    <t>　注：行挿入などはできません。</t>
    <rPh sb="1" eb="2">
      <t>チュウ</t>
    </rPh>
    <phoneticPr fontId="2"/>
  </si>
  <si>
    <t>断面の厚さ　［㎜］</t>
    <rPh sb="0" eb="2">
      <t>ダンメン</t>
    </rPh>
    <rPh sb="3" eb="4">
      <t>アツ</t>
    </rPh>
    <phoneticPr fontId="2"/>
  </si>
  <si>
    <t>熱貫流率U　[W/(㎡･K)]</t>
    <rPh sb="0" eb="1">
      <t>ネツ</t>
    </rPh>
    <rPh sb="1" eb="3">
      <t>カンリュウ</t>
    </rPh>
    <rPh sb="3" eb="4">
      <t>リツ</t>
    </rPh>
    <phoneticPr fontId="2"/>
  </si>
  <si>
    <t>熱抵抗の合計∑R　[㎡･K/W]</t>
    <rPh sb="0" eb="1">
      <t>ネツ</t>
    </rPh>
    <rPh sb="1" eb="3">
      <t>テイコウ</t>
    </rPh>
    <rPh sb="4" eb="6">
      <t>ゴウケイ</t>
    </rPh>
    <phoneticPr fontId="2"/>
  </si>
  <si>
    <t>各断面の熱貫流率U　[W/(㎡･K)]</t>
    <rPh sb="0" eb="3">
      <t>カクダンメン</t>
    </rPh>
    <rPh sb="4" eb="5">
      <t>ネツ</t>
    </rPh>
    <rPh sb="5" eb="7">
      <t>カンリュウ</t>
    </rPh>
    <rPh sb="7" eb="8">
      <t>リツ</t>
    </rPh>
    <phoneticPr fontId="2"/>
  </si>
  <si>
    <r>
      <rPr>
        <sz val="16"/>
        <color theme="1"/>
        <rFont val="HGPｺﾞｼｯｸM"/>
        <family val="3"/>
        <charset val="128"/>
      </rPr>
      <t xml:space="preserve">熱貫流率U
</t>
    </r>
    <r>
      <rPr>
        <sz val="10"/>
        <color theme="1"/>
        <rFont val="HGPｺﾞｼｯｸM"/>
        <family val="3"/>
        <charset val="128"/>
      </rPr>
      <t>[W/(㎡･K)]　
（四捨五入）</t>
    </r>
    <rPh sb="0" eb="1">
      <t>ネツ</t>
    </rPh>
    <rPh sb="1" eb="3">
      <t>カンリュウ</t>
    </rPh>
    <rPh sb="3" eb="4">
      <t>リツ</t>
    </rPh>
    <rPh sb="18" eb="22">
      <t>シシャゴニュウ</t>
    </rPh>
    <phoneticPr fontId="2"/>
  </si>
  <si>
    <t>●計算は「熱貫流率U計算」シートに入力を行います。１０パターンの計算ができます。</t>
    <rPh sb="1" eb="3">
      <t>ケイサン</t>
    </rPh>
    <rPh sb="17" eb="19">
      <t>ニュウリョク</t>
    </rPh>
    <rPh sb="20" eb="21">
      <t>オコナ</t>
    </rPh>
    <rPh sb="32" eb="34">
      <t>ケイサン</t>
    </rPh>
    <phoneticPr fontId="2"/>
  </si>
  <si>
    <t>部位と工法の組合せ：</t>
    <rPh sb="0" eb="2">
      <t>ブイ</t>
    </rPh>
    <rPh sb="3" eb="5">
      <t>コウホウ</t>
    </rPh>
    <rPh sb="6" eb="8">
      <t>クミアワ</t>
    </rPh>
    <phoneticPr fontId="2"/>
  </si>
  <si>
    <t>断面の厚さ：</t>
    <rPh sb="0" eb="2">
      <t>ダンメン</t>
    </rPh>
    <rPh sb="3" eb="4">
      <t>アツ</t>
    </rPh>
    <phoneticPr fontId="2"/>
  </si>
  <si>
    <t>部位：</t>
    <rPh sb="0" eb="2">
      <t>ブイ</t>
    </rPh>
    <phoneticPr fontId="2"/>
  </si>
  <si>
    <t xml:space="preserve">memo </t>
    <phoneticPr fontId="2"/>
  </si>
  <si>
    <t>－</t>
    <phoneticPr fontId="2"/>
  </si>
  <si>
    <t>●材料がプルダウンの中にない場合は、「材料」シートの124～133</t>
    <rPh sb="1" eb="3">
      <t>ザイリョウ</t>
    </rPh>
    <rPh sb="10" eb="11">
      <t>ナカ</t>
    </rPh>
    <rPh sb="14" eb="16">
      <t>バアイ</t>
    </rPh>
    <rPh sb="19" eb="21">
      <t>ザイリョウ</t>
    </rPh>
    <phoneticPr fontId="2"/>
  </si>
  <si>
    <t>　行目の分類「新規追加材料」に「材料」と「熱伝導率」を追加して</t>
    <rPh sb="16" eb="18">
      <t>ザイリョウ</t>
    </rPh>
    <rPh sb="21" eb="22">
      <t>ネツ</t>
    </rPh>
    <rPh sb="22" eb="25">
      <t>デンドウリツ</t>
    </rPh>
    <rPh sb="27" eb="29">
      <t>ツイカ</t>
    </rPh>
    <phoneticPr fontId="2"/>
  </si>
  <si>
    <t>　ください。</t>
    <phoneticPr fontId="2"/>
  </si>
  <si>
    <t>☆断熱部、熱橋部の面積比率ａ（木造軸組構法）☆</t>
    <rPh sb="1" eb="3">
      <t>ダンネツ</t>
    </rPh>
    <rPh sb="3" eb="4">
      <t>ブ</t>
    </rPh>
    <rPh sb="11" eb="13">
      <t>ヒリツ</t>
    </rPh>
    <rPh sb="15" eb="17">
      <t>モクゾウ</t>
    </rPh>
    <rPh sb="17" eb="19">
      <t>ジクグミ</t>
    </rPh>
    <rPh sb="19" eb="21">
      <t>コウホウ</t>
    </rPh>
    <phoneticPr fontId="2"/>
  </si>
  <si>
    <t>外張断熱</t>
    <rPh sb="0" eb="1">
      <t>ソト</t>
    </rPh>
    <rPh sb="1" eb="2">
      <t>バ</t>
    </rPh>
    <rPh sb="2" eb="4">
      <t>ダンネツ</t>
    </rPh>
    <phoneticPr fontId="2"/>
  </si>
  <si>
    <t>日付</t>
    <rPh sb="0" eb="2">
      <t>ヒヅケ</t>
    </rPh>
    <phoneticPr fontId="2"/>
  </si>
  <si>
    <t>更新内容</t>
    <rPh sb="0" eb="2">
      <t>コウシン</t>
    </rPh>
    <rPh sb="2" eb="4">
      <t>ナイヨウ</t>
    </rPh>
    <phoneticPr fontId="2"/>
  </si>
  <si>
    <t>修正シート</t>
    <rPh sb="0" eb="2">
      <t>シュウセイ</t>
    </rPh>
    <phoneticPr fontId="2"/>
  </si>
  <si>
    <t>参照　S9～AK9を追加</t>
    <rPh sb="10" eb="12">
      <t>ツイカ</t>
    </rPh>
    <phoneticPr fontId="2"/>
  </si>
  <si>
    <t>外壁の工法の種類の選択に外張断熱を追加</t>
    <rPh sb="0" eb="2">
      <t>ガイヘキ</t>
    </rPh>
    <rPh sb="3" eb="5">
      <t>コウホウ</t>
    </rPh>
    <rPh sb="6" eb="8">
      <t>シュルイ</t>
    </rPh>
    <rPh sb="9" eb="11">
      <t>センタク</t>
    </rPh>
    <rPh sb="12" eb="13">
      <t>ソト</t>
    </rPh>
    <rPh sb="13" eb="14">
      <t>バ</t>
    </rPh>
    <rPh sb="14" eb="16">
      <t>ダンネツ</t>
    </rPh>
    <rPh sb="17" eb="19">
      <t>ツイカ</t>
    </rPh>
    <phoneticPr fontId="2"/>
  </si>
  <si>
    <t>参照　S4～AK4を追加</t>
    <rPh sb="10" eb="12">
      <t>ツイカ</t>
    </rPh>
    <phoneticPr fontId="2"/>
  </si>
  <si>
    <t>屋根の工法の種類の選択に外張断熱を追加</t>
    <rPh sb="0" eb="2">
      <t>ヤネ</t>
    </rPh>
    <rPh sb="3" eb="5">
      <t>コウホウ</t>
    </rPh>
    <rPh sb="6" eb="8">
      <t>シュルイ</t>
    </rPh>
    <rPh sb="9" eb="11">
      <t>センタク</t>
    </rPh>
    <rPh sb="12" eb="13">
      <t>ソト</t>
    </rPh>
    <rPh sb="13" eb="14">
      <t>バ</t>
    </rPh>
    <rPh sb="14" eb="16">
      <t>ダンネツ</t>
    </rPh>
    <rPh sb="17" eb="19">
      <t>ツイカ</t>
    </rPh>
    <phoneticPr fontId="2"/>
  </si>
  <si>
    <t>床の工法の種類の選択に外張断熱を追加</t>
    <rPh sb="0" eb="1">
      <t>ユカ</t>
    </rPh>
    <rPh sb="2" eb="4">
      <t>コウホウ</t>
    </rPh>
    <rPh sb="5" eb="7">
      <t>シュルイ</t>
    </rPh>
    <rPh sb="8" eb="10">
      <t>センタク</t>
    </rPh>
    <rPh sb="11" eb="12">
      <t>ソト</t>
    </rPh>
    <rPh sb="12" eb="13">
      <t>バ</t>
    </rPh>
    <rPh sb="13" eb="15">
      <t>ダンネツ</t>
    </rPh>
    <rPh sb="16" eb="18">
      <t>ツイカ</t>
    </rPh>
    <phoneticPr fontId="2"/>
  </si>
  <si>
    <t>参照　S17～AK17を追加</t>
    <rPh sb="12" eb="14">
      <t>ツイカ</t>
    </rPh>
    <phoneticPr fontId="2"/>
  </si>
  <si>
    <t>金属</t>
  </si>
  <si>
    <t>岩石</t>
  </si>
  <si>
    <t>土壌</t>
  </si>
  <si>
    <t>コンクリート系材料</t>
  </si>
  <si>
    <t>非木質系壁材・下地材</t>
  </si>
  <si>
    <t>れんが</t>
  </si>
  <si>
    <t>ロックウール化粧吸音板</t>
  </si>
  <si>
    <t>火山性ガラス質複層板</t>
  </si>
  <si>
    <t>木質系壁材・下地材</t>
  </si>
  <si>
    <t>木毛セメント板</t>
  </si>
  <si>
    <t>床材</t>
  </si>
  <si>
    <t>ビニル系床材</t>
  </si>
  <si>
    <t>FRP</t>
  </si>
  <si>
    <t>アスファルト類</t>
  </si>
  <si>
    <t>畳</t>
  </si>
  <si>
    <t>稲わら畳床</t>
  </si>
  <si>
    <t>グラスウール断熱材</t>
    <phoneticPr fontId="55"/>
  </si>
  <si>
    <t>ロックウール断熱材</t>
    <phoneticPr fontId="55"/>
  </si>
  <si>
    <t>インシュレーションファイバー断熱材</t>
    <phoneticPr fontId="55"/>
  </si>
  <si>
    <t>ポリエチレンフォーム断熱材</t>
    <phoneticPr fontId="55"/>
  </si>
  <si>
    <t>フェノールフォーム断熱材</t>
    <phoneticPr fontId="55"/>
  </si>
  <si>
    <t>密閉空気層</t>
    <rPh sb="0" eb="2">
      <t>ミッペイ</t>
    </rPh>
    <rPh sb="2" eb="4">
      <t>クウキ</t>
    </rPh>
    <rPh sb="4" eb="5">
      <t>ソウ</t>
    </rPh>
    <phoneticPr fontId="55"/>
  </si>
  <si>
    <t>岩石・土壌</t>
    <phoneticPr fontId="55"/>
  </si>
  <si>
    <t>非木質系壁材・下地材</t>
    <phoneticPr fontId="2"/>
  </si>
  <si>
    <t>せっこうボード　GB-R、GB-D、GB-L、GB-NC</t>
  </si>
  <si>
    <t>せっこうボード　GB-S、GB-F</t>
  </si>
  <si>
    <t>せっこうボード　GB-R-H、GB-S-H、GB-D-H</t>
  </si>
  <si>
    <t>空気層</t>
    <rPh sb="0" eb="2">
      <t>クウキ</t>
    </rPh>
    <rPh sb="2" eb="3">
      <t>ソウ</t>
    </rPh>
    <phoneticPr fontId="1"/>
  </si>
  <si>
    <t>屋根③</t>
    <phoneticPr fontId="2"/>
  </si>
  <si>
    <t>天井③</t>
    <rPh sb="0" eb="2">
      <t>テンジョウ</t>
    </rPh>
    <phoneticPr fontId="15"/>
  </si>
  <si>
    <t>外壁④</t>
    <phoneticPr fontId="2"/>
  </si>
  <si>
    <t>外壁⑤</t>
    <phoneticPr fontId="2"/>
  </si>
  <si>
    <t>基礎壁③</t>
    <rPh sb="0" eb="2">
      <t>キソ</t>
    </rPh>
    <rPh sb="2" eb="3">
      <t>カベ</t>
    </rPh>
    <phoneticPr fontId="15"/>
  </si>
  <si>
    <t>基礎壁④</t>
    <rPh sb="0" eb="2">
      <t>キソ</t>
    </rPh>
    <rPh sb="2" eb="3">
      <t>カベ</t>
    </rPh>
    <phoneticPr fontId="15"/>
  </si>
  <si>
    <t>基礎壁⑤</t>
    <rPh sb="0" eb="2">
      <t>キソ</t>
    </rPh>
    <rPh sb="2" eb="3">
      <t>カベ</t>
    </rPh>
    <phoneticPr fontId="15"/>
  </si>
  <si>
    <t>基礎壁⑥</t>
    <rPh sb="0" eb="2">
      <t>キソ</t>
    </rPh>
    <rPh sb="2" eb="3">
      <t>カベ</t>
    </rPh>
    <phoneticPr fontId="15"/>
  </si>
  <si>
    <t>床_外気①</t>
    <rPh sb="0" eb="1">
      <t>ユカ</t>
    </rPh>
    <rPh sb="2" eb="4">
      <t>ガイキ</t>
    </rPh>
    <phoneticPr fontId="34"/>
  </si>
  <si>
    <t>床_外気②</t>
    <rPh sb="0" eb="1">
      <t>ユカ</t>
    </rPh>
    <rPh sb="2" eb="4">
      <t>ガイキ</t>
    </rPh>
    <phoneticPr fontId="34"/>
  </si>
  <si>
    <t>床_外気③</t>
    <rPh sb="0" eb="1">
      <t>ユカ</t>
    </rPh>
    <rPh sb="2" eb="4">
      <t>ガイキ</t>
    </rPh>
    <phoneticPr fontId="34"/>
  </si>
  <si>
    <t>床_外気④</t>
    <rPh sb="0" eb="1">
      <t>ユカ</t>
    </rPh>
    <rPh sb="2" eb="4">
      <t>ガイキ</t>
    </rPh>
    <phoneticPr fontId="34"/>
  </si>
  <si>
    <t>床_外気⑤</t>
    <rPh sb="0" eb="1">
      <t>ユカ</t>
    </rPh>
    <rPh sb="2" eb="4">
      <t>ガイキ</t>
    </rPh>
    <phoneticPr fontId="34"/>
  </si>
  <si>
    <t>仕様：</t>
    <rPh sb="0" eb="2">
      <t>シヨウ</t>
    </rPh>
    <phoneticPr fontId="2"/>
  </si>
  <si>
    <t>JIS で熱物性値の定めの
ある建材等の熱物性値</t>
  </si>
  <si>
    <t>λ (W/(m･K))</t>
    <phoneticPr fontId="2"/>
  </si>
  <si>
    <t>ポリスチレンフォーム断熱材</t>
    <phoneticPr fontId="2"/>
  </si>
  <si>
    <t>ウレタンフォーム断熱材</t>
    <phoneticPr fontId="55"/>
  </si>
  <si>
    <t>ウレタンフォーム断熱材</t>
    <phoneticPr fontId="55"/>
  </si>
  <si>
    <t>ポリスチレンフォーム断熱材</t>
    <phoneticPr fontId="55"/>
  </si>
  <si>
    <t>セルローズファイバー断熱材</t>
    <phoneticPr fontId="2"/>
  </si>
  <si>
    <t>セルローズファイバー断熱材</t>
    <phoneticPr fontId="2"/>
  </si>
  <si>
    <t>「平成28年省エネルギー基準に準拠したエネルギー消費性能の評価に関する技術情報（住宅）　第三節熱貫流率及び線熱貫流率　付録A住宅の平均熱貫流率算出に用いる建材等の熱物性値等」（国立研究開発法人建築研究所）による。2017/6/16時点。</t>
    <rPh sb="1" eb="3">
      <t>ヘイセイ</t>
    </rPh>
    <rPh sb="5" eb="6">
      <t>ネン</t>
    </rPh>
    <rPh sb="6" eb="7">
      <t>ショウ</t>
    </rPh>
    <rPh sb="12" eb="14">
      <t>キジュン</t>
    </rPh>
    <rPh sb="15" eb="17">
      <t>ジュンキョ</t>
    </rPh>
    <rPh sb="24" eb="26">
      <t>ショウヒ</t>
    </rPh>
    <rPh sb="26" eb="28">
      <t>セイノウ</t>
    </rPh>
    <rPh sb="29" eb="31">
      <t>ヒョウカ</t>
    </rPh>
    <rPh sb="32" eb="33">
      <t>カン</t>
    </rPh>
    <rPh sb="35" eb="37">
      <t>ギジュツ</t>
    </rPh>
    <rPh sb="37" eb="39">
      <t>ジョウホウ</t>
    </rPh>
    <rPh sb="40" eb="42">
      <t>ジュウタク</t>
    </rPh>
    <rPh sb="44" eb="45">
      <t>ダイ</t>
    </rPh>
    <rPh sb="45" eb="47">
      <t>サンセツ</t>
    </rPh>
    <rPh sb="47" eb="48">
      <t>ネツ</t>
    </rPh>
    <rPh sb="48" eb="50">
      <t>カンリュウ</t>
    </rPh>
    <rPh sb="50" eb="51">
      <t>リツ</t>
    </rPh>
    <rPh sb="51" eb="52">
      <t>オヨ</t>
    </rPh>
    <rPh sb="53" eb="54">
      <t>セン</t>
    </rPh>
    <rPh sb="54" eb="55">
      <t>ネツ</t>
    </rPh>
    <rPh sb="55" eb="57">
      <t>カンリュウ</t>
    </rPh>
    <rPh sb="57" eb="58">
      <t>リツ</t>
    </rPh>
    <rPh sb="59" eb="61">
      <t>フロク</t>
    </rPh>
    <rPh sb="62" eb="64">
      <t>ジュウタク</t>
    </rPh>
    <rPh sb="65" eb="67">
      <t>ヘイキン</t>
    </rPh>
    <rPh sb="67" eb="68">
      <t>ネツ</t>
    </rPh>
    <rPh sb="68" eb="70">
      <t>カンリュウ</t>
    </rPh>
    <rPh sb="70" eb="71">
      <t>リツ</t>
    </rPh>
    <rPh sb="71" eb="73">
      <t>サンシュツ</t>
    </rPh>
    <rPh sb="74" eb="75">
      <t>モチ</t>
    </rPh>
    <rPh sb="77" eb="79">
      <t>ケンザイ</t>
    </rPh>
    <rPh sb="79" eb="80">
      <t>トウ</t>
    </rPh>
    <rPh sb="81" eb="82">
      <t>ネツ</t>
    </rPh>
    <rPh sb="82" eb="85">
      <t>ブッセイチ</t>
    </rPh>
    <rPh sb="85" eb="86">
      <t>トウ</t>
    </rPh>
    <rPh sb="88" eb="90">
      <t>コクリツ</t>
    </rPh>
    <rPh sb="90" eb="92">
      <t>ケンキュウ</t>
    </rPh>
    <rPh sb="92" eb="94">
      <t>カイハツ</t>
    </rPh>
    <rPh sb="94" eb="96">
      <t>ホウジン</t>
    </rPh>
    <rPh sb="96" eb="98">
      <t>ケンチク</t>
    </rPh>
    <rPh sb="98" eb="101">
      <t>ケンキュウジョ</t>
    </rPh>
    <rPh sb="115" eb="117">
      <t>ジテン</t>
    </rPh>
    <phoneticPr fontId="2"/>
  </si>
  <si>
    <t>軽量コンクリート（軽量 1 種）</t>
  </si>
  <si>
    <t>軽量コンクリート（軽量 2 種）</t>
  </si>
  <si>
    <t>コンクリートブロック（重量）</t>
  </si>
  <si>
    <t>コンクリートブロック（軽量）</t>
  </si>
  <si>
    <t>押出成型セメント板</t>
  </si>
  <si>
    <t>軽量気泡コンクリートパネル（ALC パネル）</t>
  </si>
  <si>
    <t>※1</t>
    <phoneticPr fontId="2"/>
  </si>
  <si>
    <t>※2,※3</t>
  </si>
  <si>
    <t>0.8 けい酸カルシウム板</t>
  </si>
  <si>
    <t>※4</t>
  </si>
  <si>
    <t>1.0 けい酸カルシウム板</t>
  </si>
  <si>
    <t>ハードファイバーボード(ハードボード)</t>
  </si>
  <si>
    <t>ミディアムデンシティファイバーボード(MDF)</t>
  </si>
  <si>
    <t>※5</t>
  </si>
  <si>
    <t>A 級インシュレーションボード</t>
  </si>
  <si>
    <t>※6</t>
  </si>
  <si>
    <t>カーペット類</t>
  </si>
  <si>
    <t>※7</t>
  </si>
  <si>
    <t>ポリスチレンフォームサンドイッチ稲わら畳床</t>
  </si>
  <si>
    <t>タタミボードサンドイッチ稲わら畳床</t>
  </si>
  <si>
    <t>建材畳床（Ⅰ形）</t>
  </si>
  <si>
    <t>※8</t>
  </si>
  <si>
    <t>建材畳床（Ⅱ形）</t>
  </si>
  <si>
    <t>建材畳床（Ⅲ形）</t>
  </si>
  <si>
    <t>建材畳床（K, N 形）</t>
  </si>
  <si>
    <t>グラスウール断熱材 10K 相当</t>
  </si>
  <si>
    <t>グラスウール断熱材 16K 相当</t>
  </si>
  <si>
    <t>グラスウール断熱材 20K 相当</t>
  </si>
  <si>
    <t>グラスウール断熱材 24K 相当</t>
  </si>
  <si>
    <t>グラスウール断熱材 32K 相当</t>
  </si>
  <si>
    <t>高性能グラスウール断熱材 16K 相当</t>
  </si>
  <si>
    <t>高性能グラスウール断熱材 24K 相当</t>
  </si>
  <si>
    <t>高性能グラスウール断熱材 32K 相当</t>
  </si>
  <si>
    <t>高性能グラスウール断熱材 40K 相当</t>
  </si>
  <si>
    <t>高性能グラスウール断熱材 48K 相当</t>
  </si>
  <si>
    <t>吹込み用グラスウール 13K 相当</t>
  </si>
  <si>
    <t>吹込み用グラスウール 18K 相当</t>
  </si>
  <si>
    <t>吹込み用グラスウール 30K 相当</t>
  </si>
  <si>
    <t>吹込み用グラスウール 35K 相当</t>
  </si>
  <si>
    <t>グラスウール断熱材 通常品 10-50</t>
  </si>
  <si>
    <t>※9</t>
  </si>
  <si>
    <t>グラスウール断熱材 通常品 10-49</t>
  </si>
  <si>
    <t>グラスウール断熱材 通常品 10-48</t>
  </si>
  <si>
    <t>グラスウール断熱材 通常品 12-45</t>
  </si>
  <si>
    <t>グラスウール断熱材 通常品 12-44</t>
  </si>
  <si>
    <t>グラスウール断熱材 通常品 16-45</t>
  </si>
  <si>
    <t>グラスウール断熱材 通常品 16-44</t>
  </si>
  <si>
    <t>グラスウール断熱材 通常品 20-42</t>
  </si>
  <si>
    <t>グラスウール断熱材 通常品 20-41</t>
  </si>
  <si>
    <t>グラスウール断熱材 通常品 20-40</t>
  </si>
  <si>
    <t>グラスウール断熱材 通常品 24-38</t>
  </si>
  <si>
    <t>グラスウール断熱材 通常品 32-36</t>
  </si>
  <si>
    <t>グラスウール断熱材 通常品 40-36</t>
  </si>
  <si>
    <t>グラスウール断熱材 通常品 48-35</t>
  </si>
  <si>
    <t>グラスウール断熱材 通常品 64-35</t>
  </si>
  <si>
    <t>グラスウール断熱材 通常品 80-33</t>
  </si>
  <si>
    <t>グラスウール断熱材 通常品 96-33</t>
  </si>
  <si>
    <t>グラスウール断熱材 高性能品 HG10-47</t>
  </si>
  <si>
    <t>グラスウール断熱材 高性能品 HG10-46</t>
  </si>
  <si>
    <t>グラスウール断熱材 高性能品 HG10-45</t>
  </si>
  <si>
    <t>グラスウール断熱材 高性能品 HG10-44</t>
  </si>
  <si>
    <t>グラスウール断熱材 高性能品 HG10-43</t>
  </si>
  <si>
    <t>グラスウール断熱材 高性能品 HG12-43</t>
  </si>
  <si>
    <t>グラスウール断熱材 高性能品 HG12-42</t>
  </si>
  <si>
    <t>グラスウール断熱材 高性能品 HG12-41</t>
  </si>
  <si>
    <t>グラスウール断熱材 高性能品 HG14-38</t>
  </si>
  <si>
    <t>グラスウール断熱材 高性能品 HG14-37</t>
  </si>
  <si>
    <t>グラスウール断熱材 高性能品 HG16-38</t>
  </si>
  <si>
    <t>グラスウール断熱材 高性能品 HG16-37</t>
  </si>
  <si>
    <t>グラスウール断熱材 高性能品 HG16-36</t>
  </si>
  <si>
    <t>グラスウール断熱材 高性能品 HG20-38</t>
  </si>
  <si>
    <t>グラスウール断熱材 高性能品 HG20-37</t>
  </si>
  <si>
    <t>グラスウール断熱材 高性能品 HG20-36</t>
  </si>
  <si>
    <t>グラスウール断熱材 高性能品 HG20-35</t>
  </si>
  <si>
    <t>グラスウール断熱材 高性能品 HG20-34</t>
  </si>
  <si>
    <t>グラスウール断熱材 高性能品 HG24-36</t>
  </si>
  <si>
    <t>グラスウール断熱材 高性能品 HG24-35</t>
  </si>
  <si>
    <t>グラスウール断熱材 高性能品 HG24-34</t>
  </si>
  <si>
    <t>グラスウール断熱材 高性能品 HG24-33</t>
  </si>
  <si>
    <t>グラスウール断熱材 高性能品 HG28-35</t>
  </si>
  <si>
    <t>グラスウール断熱材 高性能品 HG28-34</t>
  </si>
  <si>
    <t>グラスウール断熱材 高性能品 HG28-33</t>
  </si>
  <si>
    <t>グラスウール断熱材 高性能品 HG32-35</t>
  </si>
  <si>
    <t>グラスウール断熱材 高性能品 HG32-34</t>
  </si>
  <si>
    <t>グラスウール断熱材 高性能品 HG32-33</t>
  </si>
  <si>
    <t>グラスウール断熱材 高性能品 HG36-34</t>
  </si>
  <si>
    <t>グラスウール断熱材 高性能品 HG36-33</t>
  </si>
  <si>
    <t>グラスウール断熱材 高性能品 HG36-32</t>
  </si>
  <si>
    <t>グラスウール断熱材 高性能品 HG36-31</t>
  </si>
  <si>
    <t>グラスウール断熱材 高性能品 HG38-34</t>
  </si>
  <si>
    <t>グラスウール断熱材 高性能品 HG38-33</t>
  </si>
  <si>
    <t>グラスウール断熱材 高性能品 HG38-32</t>
  </si>
  <si>
    <t>グラスウール断熱材 高性能品 HG38-31</t>
  </si>
  <si>
    <t>グラスウール断熱材 高性能品 HG40-34</t>
  </si>
  <si>
    <t>グラスウール断熱材 高性能品 HG40-33</t>
  </si>
  <si>
    <t>グラスウール断熱材 高性能品 HG40-32</t>
  </si>
  <si>
    <t>グラスウール断熱材 高性能品 HG48-33</t>
  </si>
  <si>
    <t>グラスウール断熱材 高性能品 HG48-32</t>
  </si>
  <si>
    <t>グラスウール断熱材 高性能品 HG48-31</t>
  </si>
  <si>
    <t>吹付けロックウール</t>
  </si>
  <si>
    <t>ロックウール断熱材(マット)</t>
  </si>
  <si>
    <t>ロックウール断熱材(フェルト)</t>
  </si>
  <si>
    <t>ロックウール断熱材(ボード)</t>
  </si>
  <si>
    <t>吹込み用ロックウール 25K 相当</t>
  </si>
  <si>
    <t>吹込み用ロックウール 65K 相当</t>
  </si>
  <si>
    <t>ロックウール断熱材 LA</t>
  </si>
  <si>
    <t>ロックウール断熱材 LB</t>
  </si>
  <si>
    <t>ロックウール断熱材 LC</t>
  </si>
  <si>
    <t>ロックウール断熱材 LD</t>
  </si>
  <si>
    <t>ロックウール断熱材 MA</t>
  </si>
  <si>
    <t>ロックウール断熱材 MB</t>
  </si>
  <si>
    <t>ロックウール断熱材 MC</t>
  </si>
  <si>
    <t>ロックウール断熱材 HA</t>
  </si>
  <si>
    <t>ロックウール断熱材 HB</t>
  </si>
  <si>
    <t>ロックウール断熱材 HC</t>
  </si>
  <si>
    <t>吹込み用セルローズファイバー 25K</t>
  </si>
  <si>
    <t>吹込み用セルローズファイバー 45K</t>
  </si>
  <si>
    <t>吹込み用セルローズファイバー 55K</t>
  </si>
  <si>
    <t>押出法ポリスチレンフォーム 保温板 1 種</t>
  </si>
  <si>
    <t>押出法ポリスチレンフォーム 保温板 2 種</t>
  </si>
  <si>
    <t>押出法ポリスチレンフォーム 保温板 3 種</t>
  </si>
  <si>
    <t>A 種ポリエチレンフォーム 保温板 1 種 2 号</t>
  </si>
  <si>
    <t>A 種ポリエチレンフォーム 保温板 2 種</t>
  </si>
  <si>
    <t>ビーズ法ポリスチレンフォーム 保温板 特号</t>
  </si>
  <si>
    <t>ビーズ法ポリスチレンフォーム 保温板 1 号</t>
  </si>
  <si>
    <t>ビーズ法ポリスチレンフォーム 保温板 2 号</t>
  </si>
  <si>
    <t>ビーズ法ポリスチレンフォーム 保温板 3 号</t>
  </si>
  <si>
    <t>ビーズ法ポリスチレンフォーム 保温板 4 号</t>
  </si>
  <si>
    <t>ビーズ法ポリスチレンフォーム断熱材 1 号</t>
  </si>
  <si>
    <t>ビーズ法ポリスチレンフォーム断熱材 2 号</t>
  </si>
  <si>
    <t>ビーズ法ポリスチレンフォーム断熱材 3 号</t>
  </si>
  <si>
    <t>ビーズ法ポリスチレンフォーム断熱材 4 号</t>
  </si>
  <si>
    <t>押出法ポリスチレンフォーム断熱材 1 種 b A</t>
  </si>
  <si>
    <t>押出法ポリスチレンフォーム断熱材 1 種 b B</t>
  </si>
  <si>
    <t>押出法ポリスチレンフォーム断熱材 1 種 b C</t>
  </si>
  <si>
    <t>押出法ポリスチレンフォーム断熱材 2 種 b A</t>
  </si>
  <si>
    <t>押出法ポリスチレンフォーム断熱材 2 種 b B</t>
  </si>
  <si>
    <t>押出法ポリスチレンフォーム断熱材 2 種 b C</t>
  </si>
  <si>
    <t>押出法ポリスチレンフォーム断熱材 3 種 a A</t>
  </si>
  <si>
    <t>押出法ポリスチレンフォーム断熱材 3 種 a B</t>
  </si>
  <si>
    <t>押出法ポリスチレンフォーム断熱材 3 種 a C</t>
  </si>
  <si>
    <t>押出法ポリスチレンフォーム断熱材 3 種 a D</t>
  </si>
  <si>
    <t>押出法ポリスチレンフォーム断熱材 3 種 b A</t>
  </si>
  <si>
    <t>押出法ポリスチレンフォーム断熱材 3 種 b B</t>
  </si>
  <si>
    <t>押出法ポリスチレンフォーム断熱材 3 種 b C</t>
  </si>
  <si>
    <t>押出法ポリスチレンフォーム断熱材 3 種 b D</t>
  </si>
  <si>
    <t>硬質ウレタンフォーム 保温板 2 種 1 号</t>
  </si>
  <si>
    <t>硬質ウレタンフォーム 保温板 2 種 2 号</t>
  </si>
  <si>
    <t>硬質ウレタンフォーム断熱材 1 種</t>
  </si>
  <si>
    <t>硬質ウレタンフォーム断熱材 2 種 1 号</t>
  </si>
  <si>
    <t>硬質ウレタンフォーム断熱材 2 種 2 号</t>
  </si>
  <si>
    <t>硬質ウレタンフォーム断熱材 2 種 3 号</t>
  </si>
  <si>
    <t>硬質ウレタンフォーム断熱材 2 種 4 号</t>
  </si>
  <si>
    <t>吹付け硬質ウレタンフォーム A 種 1</t>
  </si>
  <si>
    <t>吹付け硬質ウレタンフォーム A 種 1H</t>
  </si>
  <si>
    <t>吹付け硬質ウレタンフォーム A 種 3</t>
  </si>
  <si>
    <t>フェノールフォーム 保温板 1 種 1 号</t>
  </si>
  <si>
    <t>フェノールフォーム 保温板 1 種 2 号</t>
  </si>
  <si>
    <t>フェノールフォーム断熱材 1 種 1 号 AⅠ、AⅡ</t>
  </si>
  <si>
    <t>フェノールフォーム断熱材 1 種 1 号 BⅠ、BⅡ</t>
  </si>
  <si>
    <t>フェノールフォーム断熱材 1 種 1 号 CⅠ、CⅡ</t>
  </si>
  <si>
    <t>フェノールフォーム断熱材 1 種 1 号 DⅠ、DⅡ</t>
  </si>
  <si>
    <t>フェノールフォーム断熱材 1 種 1 号 EⅠ、EⅡ</t>
  </si>
  <si>
    <t>フェノールフォーム断熱材 1 種 2 号 AⅠ、AⅡ</t>
  </si>
  <si>
    <t>フェノールフォーム断熱材 1 種 2 号 BⅠ、BⅡ</t>
  </si>
  <si>
    <t>フェノールフォーム断熱材 1 種 2 号 CⅠ、CⅡ</t>
  </si>
  <si>
    <t>フェノールフォーム断熱材 1 種 2 号 DⅠ、DⅡ</t>
  </si>
  <si>
    <t>フェノールフォーム断熱材 1 種 2 号 EⅠ、EⅡ</t>
  </si>
  <si>
    <t>フェノールフォーム断熱材 1 種 3 号 AⅠ、AⅡ</t>
  </si>
  <si>
    <t>フェノールフォーム断熱材 1 種 3 号 BⅠ、BⅡ</t>
  </si>
  <si>
    <t>フェノールフォーム断熱材 1 種 3 号 CⅠ、CⅡ</t>
  </si>
  <si>
    <t>フェノールフォーム断熱材 1 種 3 号 DⅠ、DⅡ</t>
  </si>
  <si>
    <t>フェノールフォーム断熱材 1 種 3 号 EⅠ、EⅡ</t>
  </si>
  <si>
    <t>フェノールフォーム断熱材 2 種 1 号 AⅠ、AⅡ</t>
  </si>
  <si>
    <t>フェノールフォーム断熱材 2 種 2 号 AⅠ、AⅡ</t>
  </si>
  <si>
    <t>フェノールフォーム断熱材 2 種 3 号 AⅠ、AⅡ</t>
  </si>
  <si>
    <t>フェノールフォーム断熱材 3 種 1 号 AⅠ、AⅡ</t>
  </si>
  <si>
    <t>ポリエチレンフォーム断熱材 1 種 1 号</t>
  </si>
  <si>
    <t>ポリエチレンフォーム断熱材 1 種 2 号</t>
  </si>
  <si>
    <t>ポリエチレンフォーム断熱材 2 種</t>
  </si>
  <si>
    <t>ポリエチレンフォーム断熱材 3 種</t>
  </si>
  <si>
    <t>インシュレーションファイバー断熱材 ファイバーマット</t>
  </si>
  <si>
    <t>インシュレーションファイバー断熱材 ファイバーボード</t>
  </si>
  <si>
    <t>材料の見直し</t>
    <rPh sb="0" eb="2">
      <t>ザイリョウ</t>
    </rPh>
    <rPh sb="3" eb="5">
      <t>ミナオ</t>
    </rPh>
    <phoneticPr fontId="2"/>
  </si>
  <si>
    <t>材料
参照　A2～Ａ15</t>
    <rPh sb="0" eb="2">
      <t>ザイリョウ</t>
    </rPh>
    <rPh sb="3" eb="5">
      <t>サンショウ</t>
    </rPh>
    <phoneticPr fontId="2"/>
  </si>
  <si>
    <t>※1 「JIS A5416:2007 軽量気泡コンクリートパネル（ALC パネル） 」における熱抵抗値から算出した。</t>
  </si>
  <si>
    <t>※2 「JIS A6901:2014 せっこうボード製品」における熱抵抗値から算出し、各厚さの値のうち熱伝導率として最も小さい値を採用した。</t>
  </si>
  <si>
    <t>※3 末尾に「-He」が付いたものも含む。</t>
  </si>
  <si>
    <t>※4 「JIS A5430：2013 繊維強化セメント板」</t>
  </si>
  <si>
    <t>※5 「JIS A5905：2014 繊維板」</t>
  </si>
  <si>
    <t>※6 「JIS A 5908：2003 パーティクルボード」における熱抵抗値から算出し、各厚さの値のうち熱伝導率として最も小さい値を採用した。</t>
  </si>
  <si>
    <t>※7 「JIS A 5901：2014 稲わら畳床及び稲わらサンドイッチ畳床」</t>
  </si>
  <si>
    <t>※8 「JIS A 5914：2013 建材畳床」</t>
  </si>
  <si>
    <t>※9 「JIS A 9521：2014 建築用断熱材」</t>
  </si>
  <si>
    <t>外気に接する床</t>
    <rPh sb="0" eb="2">
      <t>ガイキ</t>
    </rPh>
    <rPh sb="3" eb="4">
      <t>セッ</t>
    </rPh>
    <rPh sb="6" eb="7">
      <t>ユカ</t>
    </rPh>
    <phoneticPr fontId="2"/>
  </si>
  <si>
    <t>その他の床</t>
    <phoneticPr fontId="2"/>
  </si>
  <si>
    <t>界壁</t>
  </si>
  <si>
    <t>界床_上階側</t>
    <phoneticPr fontId="2"/>
  </si>
  <si>
    <t>界床_下階側</t>
    <phoneticPr fontId="2"/>
  </si>
  <si>
    <t>その他の床</t>
    <phoneticPr fontId="2"/>
  </si>
  <si>
    <t>界床_上階側</t>
    <phoneticPr fontId="2"/>
  </si>
  <si>
    <t>界床_下階側</t>
    <phoneticPr fontId="2"/>
  </si>
  <si>
    <t>外気に接する床2</t>
    <rPh sb="0" eb="2">
      <t>ガイキ</t>
    </rPh>
    <rPh sb="3" eb="4">
      <t>セッ</t>
    </rPh>
    <rPh sb="6" eb="7">
      <t>ユカ</t>
    </rPh>
    <phoneticPr fontId="2"/>
  </si>
  <si>
    <t>その他の床2</t>
    <phoneticPr fontId="2"/>
  </si>
  <si>
    <t>界壁</t>
    <phoneticPr fontId="2"/>
  </si>
  <si>
    <t>界壁2</t>
    <rPh sb="0" eb="1">
      <t>カイ</t>
    </rPh>
    <rPh sb="1" eb="2">
      <t>カベ</t>
    </rPh>
    <phoneticPr fontId="2"/>
  </si>
  <si>
    <t>界床_上階側2</t>
    <phoneticPr fontId="2"/>
  </si>
  <si>
    <t>界床_下階側2</t>
    <phoneticPr fontId="2"/>
  </si>
  <si>
    <t>Ro（隣接住戸：0.11）</t>
    <phoneticPr fontId="2"/>
  </si>
  <si>
    <t>Ro（隣接住戸：0.09）</t>
    <phoneticPr fontId="2"/>
  </si>
  <si>
    <t>Ro（隣接住戸：0.15）</t>
    <phoneticPr fontId="2"/>
  </si>
  <si>
    <t>外気に接する床1</t>
    <rPh sb="0" eb="2">
      <t>ガイキ</t>
    </rPh>
    <rPh sb="3" eb="4">
      <t>セッ</t>
    </rPh>
    <rPh sb="6" eb="7">
      <t>ユカ</t>
    </rPh>
    <phoneticPr fontId="2"/>
  </si>
  <si>
    <t>その他の床1</t>
    <phoneticPr fontId="2"/>
  </si>
  <si>
    <t>界壁1</t>
    <rPh sb="0" eb="1">
      <t>カイ</t>
    </rPh>
    <rPh sb="1" eb="2">
      <t>カベ</t>
    </rPh>
    <phoneticPr fontId="2"/>
  </si>
  <si>
    <t>界床_上階側1</t>
    <rPh sb="0" eb="1">
      <t>カイ</t>
    </rPh>
    <rPh sb="1" eb="2">
      <t>ユカ</t>
    </rPh>
    <rPh sb="3" eb="5">
      <t>ジョウカイ</t>
    </rPh>
    <rPh sb="5" eb="6">
      <t>ガワ</t>
    </rPh>
    <phoneticPr fontId="2"/>
  </si>
  <si>
    <t>界床_上階側2</t>
    <rPh sb="0" eb="1">
      <t>カイ</t>
    </rPh>
    <rPh sb="1" eb="2">
      <t>ユカ</t>
    </rPh>
    <rPh sb="3" eb="5">
      <t>ジョウカイ</t>
    </rPh>
    <rPh sb="5" eb="6">
      <t>ガワ</t>
    </rPh>
    <phoneticPr fontId="2"/>
  </si>
  <si>
    <t>界床_下階側1</t>
    <rPh sb="0" eb="1">
      <t>カイ</t>
    </rPh>
    <rPh sb="1" eb="2">
      <t>ユカ</t>
    </rPh>
    <rPh sb="3" eb="4">
      <t>シタ</t>
    </rPh>
    <rPh sb="4" eb="5">
      <t>カイ</t>
    </rPh>
    <rPh sb="5" eb="6">
      <t>ガワ</t>
    </rPh>
    <phoneticPr fontId="2"/>
  </si>
  <si>
    <t>界床_下階側2</t>
    <rPh sb="0" eb="1">
      <t>カイ</t>
    </rPh>
    <rPh sb="1" eb="2">
      <t>ユカ</t>
    </rPh>
    <rPh sb="3" eb="4">
      <t>シタ</t>
    </rPh>
    <rPh sb="4" eb="5">
      <t>カイ</t>
    </rPh>
    <rPh sb="5" eb="6">
      <t>ガワ</t>
    </rPh>
    <phoneticPr fontId="2"/>
  </si>
  <si>
    <t>その他の床①</t>
    <rPh sb="2" eb="3">
      <t>タ</t>
    </rPh>
    <rPh sb="4" eb="5">
      <t>ユカ</t>
    </rPh>
    <phoneticPr fontId="34"/>
  </si>
  <si>
    <t>その他の床②</t>
    <rPh sb="2" eb="3">
      <t>タ</t>
    </rPh>
    <rPh sb="4" eb="5">
      <t>ユカ</t>
    </rPh>
    <phoneticPr fontId="34"/>
  </si>
  <si>
    <t>その他の床③</t>
    <rPh sb="2" eb="3">
      <t>タ</t>
    </rPh>
    <rPh sb="4" eb="5">
      <t>ユカ</t>
    </rPh>
    <phoneticPr fontId="34"/>
  </si>
  <si>
    <t>その他の床④</t>
    <rPh sb="2" eb="3">
      <t>タ</t>
    </rPh>
    <rPh sb="4" eb="5">
      <t>ユカ</t>
    </rPh>
    <phoneticPr fontId="34"/>
  </si>
  <si>
    <t>その他の床⑤</t>
    <rPh sb="2" eb="3">
      <t>タ</t>
    </rPh>
    <rPh sb="4" eb="5">
      <t>ユカ</t>
    </rPh>
    <phoneticPr fontId="34"/>
  </si>
  <si>
    <t>界壁①</t>
    <rPh sb="0" eb="1">
      <t>カイ</t>
    </rPh>
    <rPh sb="1" eb="2">
      <t>カベ</t>
    </rPh>
    <phoneticPr fontId="34"/>
  </si>
  <si>
    <t>界壁②</t>
    <rPh sb="0" eb="1">
      <t>カイ</t>
    </rPh>
    <rPh sb="1" eb="2">
      <t>カベ</t>
    </rPh>
    <phoneticPr fontId="34"/>
  </si>
  <si>
    <t>界壁③</t>
    <rPh sb="0" eb="1">
      <t>カイ</t>
    </rPh>
    <rPh sb="1" eb="2">
      <t>カベ</t>
    </rPh>
    <phoneticPr fontId="34"/>
  </si>
  <si>
    <t>界壁④</t>
    <phoneticPr fontId="34"/>
  </si>
  <si>
    <t>界壁⑤</t>
    <phoneticPr fontId="34"/>
  </si>
  <si>
    <t>界床_上階側①</t>
    <rPh sb="0" eb="1">
      <t>カイ</t>
    </rPh>
    <rPh sb="1" eb="2">
      <t>ユカ</t>
    </rPh>
    <rPh sb="3" eb="5">
      <t>ジョウカイ</t>
    </rPh>
    <rPh sb="5" eb="6">
      <t>ガワ</t>
    </rPh>
    <phoneticPr fontId="34"/>
  </si>
  <si>
    <t>界床_上階側②</t>
    <rPh sb="0" eb="1">
      <t>カイ</t>
    </rPh>
    <rPh sb="1" eb="2">
      <t>ユカ</t>
    </rPh>
    <rPh sb="3" eb="5">
      <t>ジョウカイ</t>
    </rPh>
    <rPh sb="5" eb="6">
      <t>ガワ</t>
    </rPh>
    <phoneticPr fontId="34"/>
  </si>
  <si>
    <t>界床_上階側③</t>
    <rPh sb="0" eb="1">
      <t>カイ</t>
    </rPh>
    <rPh sb="1" eb="2">
      <t>ユカ</t>
    </rPh>
    <rPh sb="3" eb="5">
      <t>ジョウカイ</t>
    </rPh>
    <rPh sb="5" eb="6">
      <t>ガワ</t>
    </rPh>
    <phoneticPr fontId="34"/>
  </si>
  <si>
    <t>界床_上階側④</t>
    <phoneticPr fontId="34"/>
  </si>
  <si>
    <t>界床_上階側⑤</t>
    <phoneticPr fontId="34"/>
  </si>
  <si>
    <t>界床_下階側1</t>
    <phoneticPr fontId="2"/>
  </si>
  <si>
    <t>界床_下階側①</t>
    <phoneticPr fontId="34"/>
  </si>
  <si>
    <t>界床_下階側②</t>
    <phoneticPr fontId="34"/>
  </si>
  <si>
    <t>界床_下階側③</t>
    <phoneticPr fontId="34"/>
  </si>
  <si>
    <t>界床_下階側④</t>
    <phoneticPr fontId="34"/>
  </si>
  <si>
    <t>界床_下階側⑤</t>
    <phoneticPr fontId="34"/>
  </si>
  <si>
    <t>ＲＣ（内断熱・外断熱・内外断熱共通）</t>
  </si>
  <si>
    <t>ＲＣ（内断熱・外断熱・内外断熱共通）</t>
    <phoneticPr fontId="2"/>
  </si>
  <si>
    <t>○</t>
    <phoneticPr fontId="2"/>
  </si>
  <si>
    <t>その他の床</t>
    <rPh sb="2" eb="3">
      <t>タ</t>
    </rPh>
    <rPh sb="4" eb="5">
      <t>ユカ</t>
    </rPh>
    <phoneticPr fontId="2"/>
  </si>
  <si>
    <t>界壁</t>
    <rPh sb="0" eb="1">
      <t>カイ</t>
    </rPh>
    <rPh sb="1" eb="2">
      <t>カベ</t>
    </rPh>
    <phoneticPr fontId="2"/>
  </si>
  <si>
    <t>界床_上階側</t>
  </si>
  <si>
    <t>界床_下階側</t>
  </si>
  <si>
    <t>ＲＣ（内断熱・外断熱・内外断熱共通）</t>
    <phoneticPr fontId="2"/>
  </si>
  <si>
    <t>●ＲＣ部位の計算にも対応しています。</t>
    <rPh sb="3" eb="5">
      <t>ブイ</t>
    </rPh>
    <rPh sb="6" eb="8">
      <t>ケイサン</t>
    </rPh>
    <rPh sb="10" eb="12">
      <t>タイオウ</t>
    </rPh>
    <phoneticPr fontId="2"/>
  </si>
  <si>
    <t>基礎壁</t>
    <rPh sb="0" eb="3">
      <t>キソカベ</t>
    </rPh>
    <phoneticPr fontId="2"/>
  </si>
  <si>
    <t>基礎壁2</t>
    <phoneticPr fontId="2"/>
  </si>
  <si>
    <t>基礎壁1</t>
    <rPh sb="0" eb="3">
      <t>キソカベ</t>
    </rPh>
    <phoneticPr fontId="2"/>
  </si>
  <si>
    <t>基礎壁2</t>
    <rPh sb="0" eb="3">
      <t>キソカベ</t>
    </rPh>
    <phoneticPr fontId="2"/>
  </si>
  <si>
    <t>基礎壁1</t>
    <rPh sb="0" eb="2">
      <t>キソ</t>
    </rPh>
    <rPh sb="2" eb="3">
      <t>カベ</t>
    </rPh>
    <phoneticPr fontId="2"/>
  </si>
  <si>
    <t>基礎壁</t>
    <rPh sb="0" eb="2">
      <t>キソ</t>
    </rPh>
    <rPh sb="2" eb="3">
      <t>カベ</t>
    </rPh>
    <phoneticPr fontId="2"/>
  </si>
  <si>
    <t>たて枠間に断熱</t>
    <rPh sb="2" eb="3">
      <t>ワク</t>
    </rPh>
    <rPh sb="3" eb="4">
      <t>カン</t>
    </rPh>
    <rPh sb="5" eb="7">
      <t>ダンネツ</t>
    </rPh>
    <phoneticPr fontId="2"/>
  </si>
  <si>
    <t>根太間に断熱</t>
    <phoneticPr fontId="2"/>
  </si>
  <si>
    <t>建築物のエネルギー消費性能に関する技術情報の改正に伴い、参照シートに下の修正を行う。
・基礎壁を追加
・工法の種類、面積比率等の修正</t>
    <rPh sb="0" eb="3">
      <t>ケンチクブツ</t>
    </rPh>
    <rPh sb="9" eb="11">
      <t>ショウヒ</t>
    </rPh>
    <rPh sb="11" eb="13">
      <t>セイノウ</t>
    </rPh>
    <rPh sb="14" eb="15">
      <t>カン</t>
    </rPh>
    <rPh sb="17" eb="19">
      <t>ギジュツ</t>
    </rPh>
    <rPh sb="19" eb="21">
      <t>ジョウホウ</t>
    </rPh>
    <rPh sb="22" eb="24">
      <t>カイセイ</t>
    </rPh>
    <rPh sb="25" eb="26">
      <t>トモナ</t>
    </rPh>
    <rPh sb="28" eb="30">
      <t>サンショウ</t>
    </rPh>
    <rPh sb="34" eb="35">
      <t>シタ</t>
    </rPh>
    <rPh sb="36" eb="38">
      <t>シュウセイ</t>
    </rPh>
    <rPh sb="39" eb="40">
      <t>オコナ</t>
    </rPh>
    <rPh sb="44" eb="47">
      <t>キソカベ</t>
    </rPh>
    <rPh sb="48" eb="50">
      <t>ツイカ</t>
    </rPh>
    <rPh sb="52" eb="54">
      <t>コウホウ</t>
    </rPh>
    <rPh sb="55" eb="57">
      <t>シュルイ</t>
    </rPh>
    <rPh sb="58" eb="62">
      <t>メンセキヒリツ</t>
    </rPh>
    <rPh sb="62" eb="63">
      <t>トウ</t>
    </rPh>
    <rPh sb="64" eb="66">
      <t>シュウセイ</t>
    </rPh>
    <phoneticPr fontId="2"/>
  </si>
  <si>
    <t>参照シート</t>
    <rPh sb="0" eb="2">
      <t>サンショウ</t>
    </rPh>
    <phoneticPr fontId="2"/>
  </si>
  <si>
    <t>部位の熱貫流率（U値）計算シート Ver.2.30</t>
    <rPh sb="0" eb="2">
      <t>ブイ</t>
    </rPh>
    <rPh sb="9" eb="10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</si>
</sst>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0_ "/>
    <numFmt numFmtId="178" formatCode="0.000_);[Red]\(0.000\)"/>
    <numFmt numFmtId="179" formatCode="0.0000_);[Red]\(0.0000\)"/>
    <numFmt numFmtId="180" formatCode="#,##0.0000_ ;[Red]\-#,##0.0000\ "/>
    <numFmt numFmtId="181" formatCode="0.0_);[Red]\(0.0\)"/>
    <numFmt numFmtId="182" formatCode="#,##0.000_ ;[Red]\-#,##0.000\ "/>
  </numFmts>
  <fonts count="6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9"/>
      <name val="Times New Roman"/>
      <family val="1"/>
    </font>
    <font>
      <sz val="11"/>
      <color theme="1"/>
      <name val="HGPｺﾞｼｯｸM"/>
      <family val="3"/>
      <charset val="128"/>
    </font>
    <font>
      <b/>
      <sz val="11"/>
      <color theme="8" tint="-0.49998474074526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1" tint="0.1499984740745262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color theme="1" tint="0.14999847407452621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i/>
      <sz val="10"/>
      <color rgb="FF7F7F7F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b/>
      <sz val="18"/>
      <color theme="1"/>
      <name val="HGPｺﾞｼｯｸM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2"/>
      <color theme="1" tint="0.14999847407452621"/>
      <name val="HGPｺﾞｼｯｸM"/>
      <family val="3"/>
      <charset val="128"/>
    </font>
    <font>
      <sz val="11"/>
      <color theme="1" tint="0.1499679555650502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8" tint="-0.499984740745262"/>
      <name val="HGPｺﾞｼｯｸM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color theme="1" tint="0.14996795556505021"/>
      <name val="HG丸ｺﾞｼｯｸM-PRO"/>
      <family val="3"/>
      <charset val="128"/>
    </font>
    <font>
      <b/>
      <sz val="14"/>
      <color theme="0"/>
      <name val="HGPｺﾞｼｯｸM"/>
      <family val="3"/>
      <charset val="128"/>
    </font>
    <font>
      <b/>
      <sz val="14"/>
      <color theme="0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小塚ゴシック Pro R"/>
      <family val="2"/>
      <charset val="128"/>
    </font>
    <font>
      <sz val="6"/>
      <name val="小塚ゴシック Pro R"/>
      <family val="2"/>
      <charset val="128"/>
    </font>
    <font>
      <sz val="10"/>
      <color rgb="FF000000"/>
      <name val="小塚ゴシック Pro R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hair">
        <color theme="8" tint="-0.499984740745262"/>
      </bottom>
      <diagonal/>
    </border>
    <border>
      <left/>
      <right/>
      <top style="thin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thin">
        <color theme="8" tint="-0.499984740745262"/>
      </bottom>
      <diagonal/>
    </border>
    <border diagonalUp="1"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hair">
        <color theme="8" tint="-0.499984740745262"/>
      </bottom>
      <diagonal style="thin">
        <color theme="8" tint="-0.499984740745262"/>
      </diagonal>
    </border>
    <border diagonalUp="1">
      <left style="thin">
        <color theme="8" tint="-0.499984740745262"/>
      </left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 style="thin">
        <color theme="8" tint="-0.499984740745262"/>
      </diagonal>
    </border>
    <border>
      <left style="thin">
        <color theme="8" tint="-0.499984740745262"/>
      </left>
      <right style="hair">
        <color theme="8" tint="-0.499984740745262"/>
      </right>
      <top style="thin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n">
        <color theme="8" tint="-0.499984740745262"/>
      </right>
      <top style="thin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medium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3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/>
    <xf numFmtId="38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0" fillId="25" borderId="29" xfId="47" applyFont="1" applyFill="1" applyBorder="1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0" fontId="0" fillId="0" borderId="37" xfId="0" applyBorder="1">
      <alignment vertical="center"/>
    </xf>
    <xf numFmtId="0" fontId="0" fillId="27" borderId="37" xfId="0" applyFill="1" applyBorder="1">
      <alignment vertical="center"/>
    </xf>
    <xf numFmtId="0" fontId="0" fillId="0" borderId="0" xfId="0" applyBorder="1">
      <alignment vertical="center"/>
    </xf>
    <xf numFmtId="0" fontId="0" fillId="0" borderId="37" xfId="0" applyFill="1" applyBorder="1">
      <alignment vertical="center"/>
    </xf>
    <xf numFmtId="0" fontId="0" fillId="27" borderId="40" xfId="0" applyFill="1" applyBorder="1" applyAlignment="1">
      <alignment horizontal="center" vertical="center"/>
    </xf>
    <xf numFmtId="0" fontId="0" fillId="27" borderId="39" xfId="0" applyFill="1" applyBorder="1" applyAlignment="1">
      <alignment horizontal="center" vertical="center"/>
    </xf>
    <xf numFmtId="0" fontId="0" fillId="27" borderId="37" xfId="0" applyFill="1" applyBorder="1" applyAlignment="1">
      <alignment vertical="center" wrapText="1"/>
    </xf>
    <xf numFmtId="0" fontId="0" fillId="24" borderId="39" xfId="0" applyFill="1" applyBorder="1">
      <alignment vertical="center"/>
    </xf>
    <xf numFmtId="0" fontId="0" fillId="24" borderId="42" xfId="0" applyFill="1" applyBorder="1">
      <alignment vertical="center"/>
    </xf>
    <xf numFmtId="0" fontId="0" fillId="24" borderId="40" xfId="0" applyFill="1" applyBorder="1">
      <alignment vertical="center"/>
    </xf>
    <xf numFmtId="0" fontId="0" fillId="24" borderId="37" xfId="0" applyFill="1" applyBorder="1">
      <alignment vertical="center"/>
    </xf>
    <xf numFmtId="0" fontId="40" fillId="29" borderId="0" xfId="0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81" fontId="30" fillId="25" borderId="13" xfId="47" applyNumberFormat="1" applyFont="1" applyFill="1" applyBorder="1" applyAlignment="1" applyProtection="1">
      <alignment vertical="center"/>
      <protection locked="0"/>
    </xf>
    <xf numFmtId="0" fontId="45" fillId="29" borderId="0" xfId="0" applyFont="1" applyFill="1" applyAlignment="1" applyProtection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24" borderId="10" xfId="0" applyFont="1" applyFill="1" applyBorder="1" applyAlignment="1" applyProtection="1">
      <alignment horizontal="center" vertical="center"/>
    </xf>
    <xf numFmtId="0" fontId="28" fillId="31" borderId="10" xfId="0" applyFont="1" applyFill="1" applyBorder="1" applyAlignment="1" applyProtection="1">
      <alignment horizontal="center" vertical="center"/>
    </xf>
    <xf numFmtId="0" fontId="28" fillId="25" borderId="10" xfId="0" applyFont="1" applyFill="1" applyBorder="1" applyAlignment="1" applyProtection="1">
      <alignment horizontal="center" vertical="center"/>
    </xf>
    <xf numFmtId="0" fontId="30" fillId="0" borderId="32" xfId="47" applyFont="1" applyFill="1" applyBorder="1" applyAlignment="1" applyProtection="1">
      <alignment horizontal="center" vertical="center"/>
    </xf>
    <xf numFmtId="0" fontId="30" fillId="0" borderId="27" xfId="47" applyFont="1" applyFill="1" applyBorder="1" applyAlignment="1" applyProtection="1">
      <alignment horizontal="center" vertical="center"/>
    </xf>
    <xf numFmtId="0" fontId="27" fillId="0" borderId="0" xfId="0" applyFont="1" applyProtection="1">
      <alignment vertical="center"/>
    </xf>
    <xf numFmtId="0" fontId="35" fillId="0" borderId="0" xfId="1" applyFont="1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3" fillId="0" borderId="0" xfId="0" applyFont="1" applyProtection="1">
      <alignment vertical="center"/>
    </xf>
    <xf numFmtId="0" fontId="31" fillId="0" borderId="0" xfId="1" applyFont="1" applyBorder="1" applyAlignment="1" applyProtection="1">
      <alignment horizontal="right" vertical="center"/>
    </xf>
    <xf numFmtId="0" fontId="29" fillId="0" borderId="0" xfId="1" applyFont="1" applyBorder="1" applyAlignment="1" applyProtection="1">
      <alignment vertical="center"/>
    </xf>
    <xf numFmtId="0" fontId="29" fillId="0" borderId="0" xfId="1" applyFont="1" applyAlignment="1" applyProtection="1">
      <alignment vertical="center"/>
    </xf>
    <xf numFmtId="0" fontId="27" fillId="0" borderId="0" xfId="44" applyFont="1" applyBorder="1" applyProtection="1">
      <alignment vertical="center"/>
    </xf>
    <xf numFmtId="0" fontId="30" fillId="0" borderId="0" xfId="44" applyFont="1" applyBorder="1" applyAlignment="1" applyProtection="1">
      <alignment horizontal="right" vertical="center"/>
    </xf>
    <xf numFmtId="0" fontId="28" fillId="26" borderId="10" xfId="47" applyFont="1" applyFill="1" applyBorder="1" applyAlignment="1" applyProtection="1">
      <alignment horizontal="center" vertical="center" wrapText="1"/>
    </xf>
    <xf numFmtId="0" fontId="30" fillId="0" borderId="25" xfId="44" applyNumberFormat="1" applyFont="1" applyFill="1" applyBorder="1" applyProtection="1">
      <alignment vertical="center"/>
    </xf>
    <xf numFmtId="176" fontId="30" fillId="0" borderId="28" xfId="44" applyNumberFormat="1" applyFont="1" applyFill="1" applyBorder="1" applyProtection="1">
      <alignment vertical="center"/>
    </xf>
    <xf numFmtId="178" fontId="30" fillId="0" borderId="13" xfId="47" applyNumberFormat="1" applyFont="1" applyFill="1" applyBorder="1" applyAlignment="1" applyProtection="1">
      <alignment vertical="center"/>
    </xf>
    <xf numFmtId="0" fontId="30" fillId="25" borderId="29" xfId="47" applyFont="1" applyFill="1" applyBorder="1" applyAlignment="1" applyProtection="1">
      <alignment horizontal="center" vertical="center"/>
    </xf>
    <xf numFmtId="177" fontId="30" fillId="0" borderId="30" xfId="59" applyNumberFormat="1" applyFont="1" applyFill="1" applyBorder="1" applyProtection="1">
      <alignment vertical="center"/>
    </xf>
    <xf numFmtId="179" fontId="30" fillId="25" borderId="13" xfId="47" applyNumberFormat="1" applyFont="1" applyFill="1" applyBorder="1" applyAlignment="1" applyProtection="1">
      <alignment vertical="center"/>
    </xf>
    <xf numFmtId="0" fontId="30" fillId="0" borderId="26" xfId="44" applyNumberFormat="1" applyFont="1" applyFill="1" applyBorder="1" applyProtection="1">
      <alignment vertical="center"/>
    </xf>
    <xf numFmtId="176" fontId="30" fillId="0" borderId="31" xfId="59" applyNumberFormat="1" applyFont="1" applyFill="1" applyBorder="1" applyProtection="1">
      <alignment vertical="center"/>
    </xf>
    <xf numFmtId="176" fontId="30" fillId="0" borderId="31" xfId="44" applyNumberFormat="1" applyFont="1" applyFill="1" applyBorder="1" applyProtection="1">
      <alignment vertical="center"/>
    </xf>
    <xf numFmtId="0" fontId="27" fillId="0" borderId="0" xfId="44" applyNumberFormat="1" applyFont="1" applyFill="1" applyBorder="1" applyProtection="1">
      <alignment vertical="center"/>
    </xf>
    <xf numFmtId="0" fontId="30" fillId="0" borderId="0" xfId="44" applyNumberFormat="1" applyFont="1" applyFill="1" applyBorder="1" applyAlignment="1" applyProtection="1">
      <alignment horizontal="right" vertical="center"/>
    </xf>
    <xf numFmtId="0" fontId="42" fillId="0" borderId="0" xfId="0" applyFont="1" applyProtection="1">
      <alignment vertical="center"/>
    </xf>
    <xf numFmtId="0" fontId="29" fillId="0" borderId="0" xfId="1" applyFont="1" applyProtection="1"/>
    <xf numFmtId="0" fontId="30" fillId="0" borderId="0" xfId="44" applyFont="1" applyFill="1" applyBorder="1" applyAlignment="1" applyProtection="1">
      <alignment horizontal="right" vertical="center"/>
    </xf>
    <xf numFmtId="0" fontId="40" fillId="29" borderId="50" xfId="0" applyFont="1" applyFill="1" applyBorder="1" applyAlignment="1" applyProtection="1">
      <alignment vertical="center"/>
    </xf>
    <xf numFmtId="0" fontId="40" fillId="29" borderId="51" xfId="0" applyFont="1" applyFill="1" applyBorder="1" applyAlignment="1" applyProtection="1">
      <alignment vertical="center"/>
    </xf>
    <xf numFmtId="0" fontId="47" fillId="29" borderId="52" xfId="0" applyFont="1" applyFill="1" applyBorder="1" applyAlignment="1" applyProtection="1">
      <alignment horizontal="right" vertical="center"/>
    </xf>
    <xf numFmtId="0" fontId="51" fillId="0" borderId="0" xfId="0" applyFont="1" applyProtection="1">
      <alignment vertical="center"/>
    </xf>
    <xf numFmtId="0" fontId="52" fillId="0" borderId="37" xfId="0" applyFont="1" applyBorder="1">
      <alignment vertical="center"/>
    </xf>
    <xf numFmtId="0" fontId="53" fillId="0" borderId="37" xfId="0" applyFont="1" applyBorder="1">
      <alignment vertical="center"/>
    </xf>
    <xf numFmtId="14" fontId="0" fillId="24" borderId="37" xfId="0" applyNumberFormat="1" applyFill="1" applyBorder="1">
      <alignment vertical="center"/>
    </xf>
    <xf numFmtId="14" fontId="0" fillId="24" borderId="39" xfId="0" applyNumberFormat="1" applyFill="1" applyBorder="1">
      <alignment vertical="center"/>
    </xf>
    <xf numFmtId="0" fontId="56" fillId="0" borderId="37" xfId="0" applyFont="1" applyBorder="1" applyAlignment="1">
      <alignment vertical="center" wrapText="1"/>
    </xf>
    <xf numFmtId="0" fontId="54" fillId="0" borderId="39" xfId="0" applyFont="1" applyBorder="1" applyAlignment="1">
      <alignment horizontal="left" vertical="center" wrapText="1"/>
    </xf>
    <xf numFmtId="0" fontId="54" fillId="0" borderId="39" xfId="0" applyFont="1" applyBorder="1" applyAlignment="1">
      <alignment horizontal="left" vertical="center" wrapText="1"/>
    </xf>
    <xf numFmtId="0" fontId="0" fillId="24" borderId="37" xfId="0" applyFill="1" applyBorder="1" applyAlignment="1">
      <alignment vertical="center" wrapText="1"/>
    </xf>
    <xf numFmtId="0" fontId="57" fillId="0" borderId="54" xfId="0" applyFont="1" applyBorder="1" applyAlignment="1">
      <alignment horizontal="left" vertical="center" wrapText="1"/>
    </xf>
    <xf numFmtId="177" fontId="57" fillId="0" borderId="54" xfId="0" applyNumberFormat="1" applyFont="1" applyBorder="1" applyAlignment="1">
      <alignment horizontal="right" vertical="center" wrapText="1"/>
    </xf>
    <xf numFmtId="0" fontId="57" fillId="0" borderId="55" xfId="0" applyFont="1" applyBorder="1" applyAlignment="1">
      <alignment horizontal="left" vertical="center" wrapText="1"/>
    </xf>
    <xf numFmtId="177" fontId="57" fillId="0" borderId="55" xfId="0" applyNumberFormat="1" applyFont="1" applyBorder="1" applyAlignment="1">
      <alignment horizontal="right" vertical="center" wrapText="1"/>
    </xf>
    <xf numFmtId="0" fontId="57" fillId="0" borderId="56" xfId="0" applyFont="1" applyBorder="1" applyAlignment="1">
      <alignment horizontal="left" vertical="center" wrapText="1"/>
    </xf>
    <xf numFmtId="177" fontId="57" fillId="0" borderId="56" xfId="0" applyNumberFormat="1" applyFont="1" applyBorder="1" applyAlignment="1">
      <alignment horizontal="right" vertical="center" wrapText="1"/>
    </xf>
    <xf numFmtId="0" fontId="57" fillId="0" borderId="54" xfId="0" applyFont="1" applyBorder="1" applyAlignment="1">
      <alignment horizontal="justify" vertical="center" wrapText="1"/>
    </xf>
    <xf numFmtId="0" fontId="57" fillId="0" borderId="56" xfId="0" applyFont="1" applyBorder="1" applyAlignment="1">
      <alignment horizontal="justify" vertical="center" wrapText="1"/>
    </xf>
    <xf numFmtId="0" fontId="57" fillId="0" borderId="55" xfId="0" applyFont="1" applyBorder="1" applyAlignment="1">
      <alignment horizontal="justify" vertical="center" wrapText="1"/>
    </xf>
    <xf numFmtId="177" fontId="57" fillId="0" borderId="56" xfId="0" applyNumberFormat="1" applyFont="1" applyFill="1" applyBorder="1" applyAlignment="1">
      <alignment horizontal="right" vertical="center" wrapText="1"/>
    </xf>
    <xf numFmtId="0" fontId="58" fillId="0" borderId="37" xfId="0" applyFont="1" applyBorder="1" applyAlignment="1">
      <alignment vertical="center" wrapText="1"/>
    </xf>
    <xf numFmtId="0" fontId="59" fillId="0" borderId="0" xfId="0" applyFont="1">
      <alignment vertical="center"/>
    </xf>
    <xf numFmtId="0" fontId="59" fillId="28" borderId="39" xfId="0" applyFont="1" applyFill="1" applyBorder="1" applyAlignment="1">
      <alignment horizontal="center" vertical="center"/>
    </xf>
    <xf numFmtId="0" fontId="59" fillId="28" borderId="40" xfId="0" applyFont="1" applyFill="1" applyBorder="1">
      <alignment vertical="center"/>
    </xf>
    <xf numFmtId="0" fontId="59" fillId="28" borderId="40" xfId="0" applyFont="1" applyFill="1" applyBorder="1" applyAlignment="1">
      <alignment horizontal="center" vertical="center"/>
    </xf>
    <xf numFmtId="0" fontId="59" fillId="27" borderId="54" xfId="0" applyFont="1" applyFill="1" applyBorder="1" applyAlignment="1">
      <alignment horizontal="left" vertical="center"/>
    </xf>
    <xf numFmtId="0" fontId="59" fillId="27" borderId="55" xfId="0" applyFont="1" applyFill="1" applyBorder="1" applyAlignment="1">
      <alignment horizontal="left" vertical="center"/>
    </xf>
    <xf numFmtId="0" fontId="59" fillId="27" borderId="56" xfId="0" applyFont="1" applyFill="1" applyBorder="1" applyAlignment="1">
      <alignment horizontal="left" vertical="center"/>
    </xf>
    <xf numFmtId="0" fontId="59" fillId="0" borderId="56" xfId="0" applyFont="1" applyFill="1" applyBorder="1" applyAlignment="1">
      <alignment horizontal="left" vertical="center"/>
    </xf>
    <xf numFmtId="0" fontId="59" fillId="0" borderId="55" xfId="0" applyFont="1" applyBorder="1" applyAlignment="1">
      <alignment horizontal="left" vertical="center" wrapText="1"/>
    </xf>
    <xf numFmtId="177" fontId="59" fillId="0" borderId="37" xfId="0" applyNumberFormat="1" applyFont="1" applyFill="1" applyBorder="1" applyAlignment="1">
      <alignment horizontal="center" vertical="center"/>
    </xf>
    <xf numFmtId="0" fontId="59" fillId="25" borderId="37" xfId="0" applyFont="1" applyFill="1" applyBorder="1" applyProtection="1">
      <alignment vertical="center"/>
      <protection locked="0"/>
    </xf>
    <xf numFmtId="177" fontId="59" fillId="25" borderId="37" xfId="0" applyNumberFormat="1" applyFont="1" applyFill="1" applyBorder="1" applyProtection="1">
      <alignment vertical="center"/>
      <protection locked="0"/>
    </xf>
    <xf numFmtId="0" fontId="60" fillId="0" borderId="37" xfId="0" applyFont="1" applyBorder="1">
      <alignment vertical="center"/>
    </xf>
    <xf numFmtId="176" fontId="60" fillId="0" borderId="37" xfId="0" applyNumberFormat="1" applyFont="1" applyBorder="1">
      <alignment vertical="center"/>
    </xf>
    <xf numFmtId="0" fontId="53" fillId="24" borderId="37" xfId="0" applyFont="1" applyFill="1" applyBorder="1">
      <alignment vertical="center"/>
    </xf>
    <xf numFmtId="0" fontId="52" fillId="0" borderId="39" xfId="0" applyFont="1" applyBorder="1">
      <alignment vertical="center"/>
    </xf>
    <xf numFmtId="0" fontId="61" fillId="0" borderId="37" xfId="0" applyFont="1" applyBorder="1">
      <alignment vertical="center"/>
    </xf>
    <xf numFmtId="0" fontId="62" fillId="0" borderId="37" xfId="0" applyFont="1" applyBorder="1">
      <alignment vertical="center"/>
    </xf>
    <xf numFmtId="0" fontId="53" fillId="24" borderId="41" xfId="0" applyFont="1" applyFill="1" applyBorder="1">
      <alignment vertical="center"/>
    </xf>
    <xf numFmtId="176" fontId="60" fillId="27" borderId="37" xfId="0" applyNumberFormat="1" applyFont="1" applyFill="1" applyBorder="1">
      <alignment vertical="center"/>
    </xf>
    <xf numFmtId="0" fontId="63" fillId="0" borderId="37" xfId="0" applyFont="1" applyBorder="1">
      <alignment vertical="center"/>
    </xf>
    <xf numFmtId="0" fontId="60" fillId="24" borderId="39" xfId="0" applyFont="1" applyFill="1" applyBorder="1">
      <alignment vertical="center"/>
    </xf>
    <xf numFmtId="0" fontId="60" fillId="24" borderId="42" xfId="0" applyFont="1" applyFill="1" applyBorder="1">
      <alignment vertical="center"/>
    </xf>
    <xf numFmtId="0" fontId="60" fillId="24" borderId="37" xfId="0" applyFont="1" applyFill="1" applyBorder="1">
      <alignment vertical="center"/>
    </xf>
    <xf numFmtId="0" fontId="60" fillId="0" borderId="0" xfId="0" applyFont="1">
      <alignment vertical="center"/>
    </xf>
    <xf numFmtId="0" fontId="60" fillId="0" borderId="0" xfId="0" applyFont="1" applyBorder="1">
      <alignment vertical="center"/>
    </xf>
    <xf numFmtId="0" fontId="60" fillId="24" borderId="40" xfId="0" applyFont="1" applyFill="1" applyBorder="1">
      <alignment vertical="center"/>
    </xf>
    <xf numFmtId="0" fontId="60" fillId="0" borderId="39" xfId="0" applyFont="1" applyBorder="1">
      <alignment vertical="center"/>
    </xf>
    <xf numFmtId="0" fontId="60" fillId="0" borderId="37" xfId="0" applyFont="1" applyBorder="1" applyAlignment="1">
      <alignment horizontal="center" vertical="center"/>
    </xf>
    <xf numFmtId="0" fontId="60" fillId="24" borderId="41" xfId="0" applyFont="1" applyFill="1" applyBorder="1">
      <alignment vertical="center"/>
    </xf>
    <xf numFmtId="0" fontId="60" fillId="24" borderId="39" xfId="0" applyFont="1" applyFill="1" applyBorder="1" applyAlignment="1">
      <alignment vertical="center" wrapText="1"/>
    </xf>
    <xf numFmtId="0" fontId="60" fillId="0" borderId="37" xfId="0" applyFont="1" applyBorder="1" applyAlignment="1">
      <alignment vertical="center" wrapText="1"/>
    </xf>
    <xf numFmtId="0" fontId="63" fillId="0" borderId="37" xfId="0" applyFont="1" applyBorder="1" applyAlignment="1">
      <alignment vertical="center" wrapText="1"/>
    </xf>
    <xf numFmtId="176" fontId="60" fillId="30" borderId="37" xfId="0" applyNumberFormat="1" applyFont="1" applyFill="1" applyBorder="1">
      <alignment vertical="center"/>
    </xf>
    <xf numFmtId="0" fontId="60" fillId="0" borderId="0" xfId="0" applyFont="1" applyAlignment="1">
      <alignment horizontal="left" vertical="center"/>
    </xf>
    <xf numFmtId="0" fontId="53" fillId="24" borderId="42" xfId="0" applyFont="1" applyFill="1" applyBorder="1">
      <alignment vertical="center"/>
    </xf>
    <xf numFmtId="176" fontId="60" fillId="32" borderId="37" xfId="0" applyNumberFormat="1" applyFont="1" applyFill="1" applyBorder="1">
      <alignment vertical="center"/>
    </xf>
    <xf numFmtId="176" fontId="53" fillId="0" borderId="37" xfId="0" applyNumberFormat="1" applyFont="1" applyBorder="1">
      <alignment vertical="center"/>
    </xf>
    <xf numFmtId="0" fontId="48" fillId="25" borderId="51" xfId="0" applyFont="1" applyFill="1" applyBorder="1" applyAlignment="1" applyProtection="1">
      <alignment vertical="center"/>
      <protection locked="0"/>
    </xf>
    <xf numFmtId="0" fontId="48" fillId="25" borderId="53" xfId="0" applyFont="1" applyFill="1" applyBorder="1" applyAlignment="1" applyProtection="1">
      <alignment vertical="center"/>
      <protection locked="0"/>
    </xf>
    <xf numFmtId="0" fontId="49" fillId="29" borderId="16" xfId="1" applyFont="1" applyFill="1" applyBorder="1" applyAlignment="1" applyProtection="1">
      <alignment horizontal="center" vertical="center"/>
    </xf>
    <xf numFmtId="0" fontId="50" fillId="29" borderId="38" xfId="0" applyFont="1" applyFill="1" applyBorder="1" applyAlignment="1">
      <alignment horizontal="center" vertical="center"/>
    </xf>
    <xf numFmtId="0" fontId="50" fillId="29" borderId="12" xfId="0" applyFont="1" applyFill="1" applyBorder="1" applyAlignment="1">
      <alignment horizontal="center" vertical="center"/>
    </xf>
    <xf numFmtId="178" fontId="30" fillId="0" borderId="16" xfId="59" applyNumberFormat="1" applyFont="1" applyFill="1" applyBorder="1" applyAlignment="1" applyProtection="1">
      <alignment horizontal="center" vertical="center"/>
    </xf>
    <xf numFmtId="178" fontId="30" fillId="0" borderId="43" xfId="59" applyNumberFormat="1" applyFont="1" applyFill="1" applyBorder="1" applyAlignment="1" applyProtection="1">
      <alignment horizontal="center" vertical="center"/>
    </xf>
    <xf numFmtId="178" fontId="30" fillId="0" borderId="44" xfId="59" applyNumberFormat="1" applyFont="1" applyFill="1" applyBorder="1" applyAlignment="1" applyProtection="1">
      <alignment horizontal="center" vertical="center"/>
    </xf>
    <xf numFmtId="180" fontId="41" fillId="0" borderId="33" xfId="59" applyNumberFormat="1" applyFont="1" applyFill="1" applyBorder="1" applyAlignment="1" applyProtection="1">
      <alignment horizontal="center" vertical="center"/>
    </xf>
    <xf numFmtId="180" fontId="41" fillId="0" borderId="34" xfId="59" applyNumberFormat="1" applyFont="1" applyFill="1" applyBorder="1" applyAlignment="1" applyProtection="1">
      <alignment horizontal="center" vertical="center"/>
    </xf>
    <xf numFmtId="180" fontId="41" fillId="0" borderId="35" xfId="59" applyNumberFormat="1" applyFont="1" applyFill="1" applyBorder="1" applyAlignment="1" applyProtection="1">
      <alignment horizontal="center" vertical="center"/>
    </xf>
    <xf numFmtId="0" fontId="30" fillId="25" borderId="17" xfId="47" applyFont="1" applyFill="1" applyBorder="1" applyAlignment="1" applyProtection="1">
      <alignment vertical="center"/>
    </xf>
    <xf numFmtId="0" fontId="30" fillId="25" borderId="14" xfId="47" applyFont="1" applyFill="1" applyBorder="1" applyAlignment="1" applyProtection="1">
      <alignment vertical="center"/>
    </xf>
    <xf numFmtId="0" fontId="30" fillId="25" borderId="23" xfId="47" applyFont="1" applyFill="1" applyBorder="1" applyAlignment="1" applyProtection="1">
      <alignment vertical="center"/>
    </xf>
    <xf numFmtId="0" fontId="30" fillId="0" borderId="18" xfId="47" applyFont="1" applyFill="1" applyBorder="1" applyAlignment="1" applyProtection="1">
      <alignment vertical="center"/>
    </xf>
    <xf numFmtId="0" fontId="30" fillId="0" borderId="15" xfId="47" applyFont="1" applyFill="1" applyBorder="1" applyAlignment="1" applyProtection="1">
      <alignment vertical="center"/>
    </xf>
    <xf numFmtId="0" fontId="30" fillId="0" borderId="18" xfId="44" applyFont="1" applyFill="1" applyBorder="1" applyAlignment="1" applyProtection="1">
      <alignment vertical="center"/>
    </xf>
    <xf numFmtId="0" fontId="30" fillId="0" borderId="24" xfId="44" applyFont="1" applyFill="1" applyBorder="1" applyAlignment="1" applyProtection="1">
      <alignment vertical="center"/>
    </xf>
    <xf numFmtId="0" fontId="30" fillId="0" borderId="15" xfId="44" applyFont="1" applyFill="1" applyBorder="1" applyAlignment="1" applyProtection="1">
      <alignment vertical="center"/>
    </xf>
    <xf numFmtId="181" fontId="30" fillId="0" borderId="10" xfId="59" applyNumberFormat="1" applyFont="1" applyFill="1" applyBorder="1" applyAlignment="1" applyProtection="1">
      <alignment horizontal="center" vertical="center"/>
    </xf>
    <xf numFmtId="178" fontId="30" fillId="0" borderId="10" xfId="59" applyNumberFormat="1" applyFont="1" applyFill="1" applyBorder="1" applyAlignment="1" applyProtection="1">
      <alignment horizontal="center" vertical="center"/>
    </xf>
    <xf numFmtId="0" fontId="30" fillId="25" borderId="17" xfId="47" applyFont="1" applyFill="1" applyBorder="1" applyAlignment="1" applyProtection="1">
      <alignment vertical="center" shrinkToFit="1"/>
      <protection locked="0"/>
    </xf>
    <xf numFmtId="0" fontId="30" fillId="25" borderId="14" xfId="47" applyFont="1" applyFill="1" applyBorder="1" applyAlignment="1" applyProtection="1">
      <alignment vertical="center" shrinkToFit="1"/>
      <protection locked="0"/>
    </xf>
    <xf numFmtId="0" fontId="30" fillId="25" borderId="17" xfId="47" applyFont="1" applyFill="1" applyBorder="1" applyAlignment="1" applyProtection="1">
      <alignment vertical="center"/>
      <protection locked="0"/>
    </xf>
    <xf numFmtId="0" fontId="30" fillId="25" borderId="23" xfId="47" applyFont="1" applyFill="1" applyBorder="1" applyAlignment="1" applyProtection="1">
      <alignment vertical="center"/>
      <protection locked="0"/>
    </xf>
    <xf numFmtId="0" fontId="30" fillId="25" borderId="14" xfId="47" applyFont="1" applyFill="1" applyBorder="1" applyAlignment="1" applyProtection="1">
      <alignment vertical="center"/>
      <protection locked="0"/>
    </xf>
    <xf numFmtId="0" fontId="30" fillId="0" borderId="22" xfId="47" applyFont="1" applyFill="1" applyBorder="1" applyAlignment="1" applyProtection="1">
      <alignment vertical="center"/>
    </xf>
    <xf numFmtId="0" fontId="30" fillId="0" borderId="20" xfId="47" applyFont="1" applyFill="1" applyBorder="1" applyAlignment="1" applyProtection="1">
      <alignment vertical="center"/>
    </xf>
    <xf numFmtId="0" fontId="30" fillId="25" borderId="22" xfId="44" applyFont="1" applyFill="1" applyBorder="1" applyAlignment="1" applyProtection="1">
      <alignment vertical="center"/>
      <protection locked="0"/>
    </xf>
    <xf numFmtId="0" fontId="30" fillId="25" borderId="21" xfId="44" applyFont="1" applyFill="1" applyBorder="1" applyAlignment="1" applyProtection="1">
      <alignment vertical="center"/>
      <protection locked="0"/>
    </xf>
    <xf numFmtId="0" fontId="30" fillId="25" borderId="20" xfId="44" applyFont="1" applyFill="1" applyBorder="1" applyAlignment="1" applyProtection="1">
      <alignment vertical="center"/>
      <protection locked="0"/>
    </xf>
    <xf numFmtId="176" fontId="30" fillId="24" borderId="10" xfId="49" applyNumberFormat="1" applyFont="1" applyFill="1" applyBorder="1" applyAlignment="1" applyProtection="1">
      <alignment horizontal="center" vertical="center"/>
    </xf>
    <xf numFmtId="0" fontId="28" fillId="26" borderId="19" xfId="47" applyFont="1" applyFill="1" applyBorder="1" applyAlignment="1" applyProtection="1">
      <alignment horizontal="center" vertical="center" wrapText="1"/>
    </xf>
    <xf numFmtId="0" fontId="28" fillId="26" borderId="11" xfId="47" applyFont="1" applyFill="1" applyBorder="1" applyAlignment="1" applyProtection="1">
      <alignment horizontal="center" vertical="center" wrapText="1"/>
    </xf>
    <xf numFmtId="0" fontId="28" fillId="26" borderId="19" xfId="47" applyFont="1" applyFill="1" applyBorder="1" applyAlignment="1" applyProtection="1">
      <alignment horizontal="center" vertical="center"/>
    </xf>
    <xf numFmtId="0" fontId="28" fillId="26" borderId="36" xfId="47" applyFont="1" applyFill="1" applyBorder="1" applyAlignment="1" applyProtection="1">
      <alignment horizontal="center" vertical="center"/>
    </xf>
    <xf numFmtId="0" fontId="28" fillId="26" borderId="11" xfId="47" applyFont="1" applyFill="1" applyBorder="1" applyAlignment="1" applyProtection="1">
      <alignment horizontal="center" vertical="center"/>
    </xf>
    <xf numFmtId="0" fontId="28" fillId="26" borderId="12" xfId="47" applyFont="1" applyFill="1" applyBorder="1" applyAlignment="1" applyProtection="1">
      <alignment horizontal="center" vertical="center" wrapText="1"/>
    </xf>
    <xf numFmtId="0" fontId="28" fillId="26" borderId="12" xfId="47" applyFont="1" applyFill="1" applyBorder="1" applyAlignment="1" applyProtection="1">
      <alignment horizontal="center" vertical="center"/>
    </xf>
    <xf numFmtId="178" fontId="32" fillId="25" borderId="16" xfId="47" applyNumberFormat="1" applyFont="1" applyFill="1" applyBorder="1" applyAlignment="1" applyProtection="1">
      <alignment horizontal="center" vertical="center"/>
      <protection locked="0"/>
    </xf>
    <xf numFmtId="178" fontId="32" fillId="25" borderId="38" xfId="47" applyNumberFormat="1" applyFont="1" applyFill="1" applyBorder="1" applyAlignment="1" applyProtection="1">
      <alignment horizontal="center" vertical="center"/>
      <protection locked="0"/>
    </xf>
    <xf numFmtId="178" fontId="32" fillId="25" borderId="12" xfId="47" applyNumberFormat="1" applyFont="1" applyFill="1" applyBorder="1" applyAlignment="1" applyProtection="1">
      <alignment horizontal="center" vertical="center"/>
      <protection locked="0"/>
    </xf>
    <xf numFmtId="0" fontId="32" fillId="25" borderId="16" xfId="47" applyFont="1" applyFill="1" applyBorder="1" applyAlignment="1" applyProtection="1">
      <alignment horizontal="center" vertical="center"/>
      <protection locked="0"/>
    </xf>
    <xf numFmtId="0" fontId="32" fillId="25" borderId="12" xfId="47" applyFont="1" applyFill="1" applyBorder="1" applyAlignment="1" applyProtection="1">
      <alignment horizontal="center" vertical="center"/>
      <protection locked="0"/>
    </xf>
    <xf numFmtId="0" fontId="32" fillId="0" borderId="0" xfId="47" applyFont="1" applyFill="1" applyBorder="1" applyAlignment="1" applyProtection="1">
      <alignment vertical="center"/>
    </xf>
    <xf numFmtId="182" fontId="39" fillId="0" borderId="45" xfId="0" applyNumberFormat="1" applyFont="1" applyBorder="1" applyAlignment="1" applyProtection="1">
      <alignment horizontal="center" vertical="center"/>
    </xf>
    <xf numFmtId="182" fontId="39" fillId="0" borderId="46" xfId="0" applyNumberFormat="1" applyFont="1" applyBorder="1" applyAlignment="1" applyProtection="1">
      <alignment horizontal="center" vertical="center"/>
    </xf>
    <xf numFmtId="182" fontId="39" fillId="0" borderId="47" xfId="0" applyNumberFormat="1" applyFont="1" applyBorder="1" applyAlignment="1" applyProtection="1">
      <alignment horizontal="center" vertical="center"/>
    </xf>
    <xf numFmtId="182" fontId="39" fillId="0" borderId="48" xfId="0" applyNumberFormat="1" applyFont="1" applyBorder="1" applyAlignment="1" applyProtection="1">
      <alignment horizontal="center" vertical="center"/>
    </xf>
    <xf numFmtId="0" fontId="32" fillId="25" borderId="19" xfId="47" applyFont="1" applyFill="1" applyBorder="1" applyAlignment="1" applyProtection="1">
      <alignment vertical="center"/>
      <protection locked="0"/>
    </xf>
    <xf numFmtId="0" fontId="32" fillId="25" borderId="36" xfId="47" applyFont="1" applyFill="1" applyBorder="1" applyAlignment="1" applyProtection="1">
      <alignment vertical="center"/>
      <protection locked="0"/>
    </xf>
    <xf numFmtId="0" fontId="32" fillId="25" borderId="11" xfId="47" applyFont="1" applyFill="1" applyBorder="1" applyAlignment="1" applyProtection="1">
      <alignment vertical="center"/>
      <protection locked="0"/>
    </xf>
    <xf numFmtId="0" fontId="28" fillId="26" borderId="10" xfId="44" applyFont="1" applyFill="1" applyBorder="1" applyAlignment="1" applyProtection="1">
      <alignment horizontal="center" vertical="center"/>
    </xf>
    <xf numFmtId="0" fontId="28" fillId="26" borderId="19" xfId="44" applyFont="1" applyFill="1" applyBorder="1" applyAlignment="1" applyProtection="1">
      <alignment horizontal="center" vertical="center"/>
    </xf>
    <xf numFmtId="0" fontId="28" fillId="26" borderId="36" xfId="44" applyFont="1" applyFill="1" applyBorder="1" applyAlignment="1" applyProtection="1">
      <alignment horizontal="center" vertical="center"/>
    </xf>
    <xf numFmtId="0" fontId="28" fillId="26" borderId="11" xfId="44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right" vertical="center" wrapText="1" indent="1"/>
    </xf>
    <xf numFmtId="0" fontId="36" fillId="0" borderId="49" xfId="0" applyFont="1" applyBorder="1" applyAlignment="1" applyProtection="1">
      <alignment horizontal="right" vertical="center" wrapText="1" indent="1"/>
    </xf>
    <xf numFmtId="0" fontId="59" fillId="0" borderId="37" xfId="0" applyFont="1" applyFill="1" applyBorder="1" applyAlignment="1">
      <alignment vertical="center"/>
    </xf>
    <xf numFmtId="0" fontId="57" fillId="0" borderId="39" xfId="0" applyFont="1" applyBorder="1" applyAlignment="1">
      <alignment horizontal="left" vertical="center" wrapText="1"/>
    </xf>
    <xf numFmtId="0" fontId="57" fillId="0" borderId="41" xfId="0" applyFont="1" applyBorder="1" applyAlignment="1">
      <alignment horizontal="left" vertical="center" wrapText="1"/>
    </xf>
    <xf numFmtId="0" fontId="57" fillId="0" borderId="40" xfId="0" applyFont="1" applyBorder="1" applyAlignment="1">
      <alignment horizontal="left" vertical="center" wrapText="1"/>
    </xf>
    <xf numFmtId="0" fontId="59" fillId="28" borderId="39" xfId="0" applyFont="1" applyFill="1" applyBorder="1" applyAlignment="1">
      <alignment horizontal="center" vertical="center" wrapText="1"/>
    </xf>
    <xf numFmtId="0" fontId="59" fillId="28" borderId="40" xfId="0" applyFont="1" applyFill="1" applyBorder="1" applyAlignment="1">
      <alignment horizontal="center" vertical="center" wrapText="1"/>
    </xf>
    <xf numFmtId="0" fontId="57" fillId="0" borderId="39" xfId="0" applyFont="1" applyBorder="1" applyAlignment="1">
      <alignment vertical="center" wrapText="1"/>
    </xf>
    <xf numFmtId="0" fontId="57" fillId="0" borderId="41" xfId="0" applyFont="1" applyBorder="1" applyAlignment="1">
      <alignment vertical="center" wrapText="1"/>
    </xf>
    <xf numFmtId="0" fontId="57" fillId="0" borderId="40" xfId="0" applyFont="1" applyBorder="1" applyAlignment="1">
      <alignment vertical="center" wrapText="1"/>
    </xf>
    <xf numFmtId="0" fontId="57" fillId="0" borderId="0" xfId="0" applyFont="1" applyFill="1" applyBorder="1" applyAlignment="1">
      <alignment vertical="center" wrapText="1"/>
    </xf>
    <xf numFmtId="0" fontId="0" fillId="27" borderId="37" xfId="0" applyFill="1" applyBorder="1" applyAlignment="1">
      <alignment horizontal="center" vertical="center"/>
    </xf>
  </cellXfs>
  <cellStyles count="141">
    <cellStyle name="20% - アクセント 1 2" xfId="91" xr:uid="{00000000-0005-0000-0000-000000000000}"/>
    <cellStyle name="20% - アクセント 1 3" xfId="2" xr:uid="{00000000-0005-0000-0000-000001000000}"/>
    <cellStyle name="20% - アクセント 2 2" xfId="92" xr:uid="{00000000-0005-0000-0000-000002000000}"/>
    <cellStyle name="20% - アクセント 2 3" xfId="3" xr:uid="{00000000-0005-0000-0000-000003000000}"/>
    <cellStyle name="20% - アクセント 3 2" xfId="93" xr:uid="{00000000-0005-0000-0000-000004000000}"/>
    <cellStyle name="20% - アクセント 3 3" xfId="4" xr:uid="{00000000-0005-0000-0000-000005000000}"/>
    <cellStyle name="20% - アクセント 4 2" xfId="94" xr:uid="{00000000-0005-0000-0000-000006000000}"/>
    <cellStyle name="20% - アクセント 4 3" xfId="5" xr:uid="{00000000-0005-0000-0000-000007000000}"/>
    <cellStyle name="20% - アクセント 5 2" xfId="95" xr:uid="{00000000-0005-0000-0000-000008000000}"/>
    <cellStyle name="20% - アクセント 5 3" xfId="6" xr:uid="{00000000-0005-0000-0000-000009000000}"/>
    <cellStyle name="20% - アクセント 6 2" xfId="96" xr:uid="{00000000-0005-0000-0000-00000A000000}"/>
    <cellStyle name="20% - アクセント 6 3" xfId="7" xr:uid="{00000000-0005-0000-0000-00000B000000}"/>
    <cellStyle name="40% - アクセント 1 2" xfId="97" xr:uid="{00000000-0005-0000-0000-00000C000000}"/>
    <cellStyle name="40% - アクセント 1 3" xfId="8" xr:uid="{00000000-0005-0000-0000-00000D000000}"/>
    <cellStyle name="40% - アクセント 2 2" xfId="98" xr:uid="{00000000-0005-0000-0000-00000E000000}"/>
    <cellStyle name="40% - アクセント 2 3" xfId="9" xr:uid="{00000000-0005-0000-0000-00000F000000}"/>
    <cellStyle name="40% - アクセント 3 2" xfId="99" xr:uid="{00000000-0005-0000-0000-000010000000}"/>
    <cellStyle name="40% - アクセント 3 3" xfId="10" xr:uid="{00000000-0005-0000-0000-000011000000}"/>
    <cellStyle name="40% - アクセント 4 2" xfId="100" xr:uid="{00000000-0005-0000-0000-000012000000}"/>
    <cellStyle name="40% - アクセント 4 3" xfId="11" xr:uid="{00000000-0005-0000-0000-000013000000}"/>
    <cellStyle name="40% - アクセント 5 2" xfId="101" xr:uid="{00000000-0005-0000-0000-000014000000}"/>
    <cellStyle name="40% - アクセント 5 3" xfId="12" xr:uid="{00000000-0005-0000-0000-000015000000}"/>
    <cellStyle name="40% - アクセント 6 2" xfId="102" xr:uid="{00000000-0005-0000-0000-000016000000}"/>
    <cellStyle name="40% - アクセント 6 3" xfId="13" xr:uid="{00000000-0005-0000-0000-000017000000}"/>
    <cellStyle name="60% - アクセント 1 2" xfId="103" xr:uid="{00000000-0005-0000-0000-000018000000}"/>
    <cellStyle name="60% - アクセント 1 3" xfId="14" xr:uid="{00000000-0005-0000-0000-000019000000}"/>
    <cellStyle name="60% - アクセント 2 2" xfId="104" xr:uid="{00000000-0005-0000-0000-00001A000000}"/>
    <cellStyle name="60% - アクセント 2 3" xfId="15" xr:uid="{00000000-0005-0000-0000-00001B000000}"/>
    <cellStyle name="60% - アクセント 3 2" xfId="105" xr:uid="{00000000-0005-0000-0000-00001C000000}"/>
    <cellStyle name="60% - アクセント 3 3" xfId="16" xr:uid="{00000000-0005-0000-0000-00001D000000}"/>
    <cellStyle name="60% - アクセント 4 2" xfId="106" xr:uid="{00000000-0005-0000-0000-00001E000000}"/>
    <cellStyle name="60% - アクセント 4 3" xfId="17" xr:uid="{00000000-0005-0000-0000-00001F000000}"/>
    <cellStyle name="60% - アクセント 5 2" xfId="107" xr:uid="{00000000-0005-0000-0000-000020000000}"/>
    <cellStyle name="60% - アクセント 5 3" xfId="18" xr:uid="{00000000-0005-0000-0000-000021000000}"/>
    <cellStyle name="60% - アクセント 6 2" xfId="108" xr:uid="{00000000-0005-0000-0000-000022000000}"/>
    <cellStyle name="60% - アクセント 6 3" xfId="19" xr:uid="{00000000-0005-0000-0000-000023000000}"/>
    <cellStyle name="アクセント 1 2" xfId="109" xr:uid="{00000000-0005-0000-0000-000024000000}"/>
    <cellStyle name="アクセント 1 3" xfId="20" xr:uid="{00000000-0005-0000-0000-000025000000}"/>
    <cellStyle name="アクセント 2 2" xfId="110" xr:uid="{00000000-0005-0000-0000-000026000000}"/>
    <cellStyle name="アクセント 2 3" xfId="21" xr:uid="{00000000-0005-0000-0000-000027000000}"/>
    <cellStyle name="アクセント 3 2" xfId="111" xr:uid="{00000000-0005-0000-0000-000028000000}"/>
    <cellStyle name="アクセント 3 3" xfId="22" xr:uid="{00000000-0005-0000-0000-000029000000}"/>
    <cellStyle name="アクセント 4 2" xfId="112" xr:uid="{00000000-0005-0000-0000-00002A000000}"/>
    <cellStyle name="アクセント 4 3" xfId="23" xr:uid="{00000000-0005-0000-0000-00002B000000}"/>
    <cellStyle name="アクセント 5 2" xfId="113" xr:uid="{00000000-0005-0000-0000-00002C000000}"/>
    <cellStyle name="アクセント 5 3" xfId="24" xr:uid="{00000000-0005-0000-0000-00002D000000}"/>
    <cellStyle name="アクセント 6 2" xfId="114" xr:uid="{00000000-0005-0000-0000-00002E000000}"/>
    <cellStyle name="アクセント 6 3" xfId="25" xr:uid="{00000000-0005-0000-0000-00002F000000}"/>
    <cellStyle name="タイトル 2" xfId="115" xr:uid="{00000000-0005-0000-0000-000030000000}"/>
    <cellStyle name="タイトル 3" xfId="26" xr:uid="{00000000-0005-0000-0000-000031000000}"/>
    <cellStyle name="チェック セル 2" xfId="116" xr:uid="{00000000-0005-0000-0000-000032000000}"/>
    <cellStyle name="チェック セル 3" xfId="117" xr:uid="{00000000-0005-0000-0000-000033000000}"/>
    <cellStyle name="チェック セル 4" xfId="118" xr:uid="{00000000-0005-0000-0000-000034000000}"/>
    <cellStyle name="チェック セル 5" xfId="119" xr:uid="{00000000-0005-0000-0000-000035000000}"/>
    <cellStyle name="チェック セル 6" xfId="27" xr:uid="{00000000-0005-0000-0000-000036000000}"/>
    <cellStyle name="どちらでもない 2" xfId="120" xr:uid="{00000000-0005-0000-0000-000037000000}"/>
    <cellStyle name="どちらでもない 3" xfId="28" xr:uid="{00000000-0005-0000-0000-000038000000}"/>
    <cellStyle name="パーセント 2" xfId="49" xr:uid="{00000000-0005-0000-0000-000039000000}"/>
    <cellStyle name="パーセント 2 2" xfId="50" xr:uid="{00000000-0005-0000-0000-00003A000000}"/>
    <cellStyle name="パーセント 2 3" xfId="51" xr:uid="{00000000-0005-0000-0000-00003B000000}"/>
    <cellStyle name="パーセント 2 4" xfId="52" xr:uid="{00000000-0005-0000-0000-00003C000000}"/>
    <cellStyle name="パーセント 2 5" xfId="53" xr:uid="{00000000-0005-0000-0000-00003D000000}"/>
    <cellStyle name="パーセント 2 6" xfId="54" xr:uid="{00000000-0005-0000-0000-00003E000000}"/>
    <cellStyle name="パーセント 3" xfId="55" xr:uid="{00000000-0005-0000-0000-00003F000000}"/>
    <cellStyle name="パーセント 7" xfId="56" xr:uid="{00000000-0005-0000-0000-000040000000}"/>
    <cellStyle name="ハイパーリンク 2" xfId="57" xr:uid="{00000000-0005-0000-0000-000041000000}"/>
    <cellStyle name="メモ 2" xfId="121" xr:uid="{00000000-0005-0000-0000-000042000000}"/>
    <cellStyle name="メモ 3" xfId="29" xr:uid="{00000000-0005-0000-0000-000043000000}"/>
    <cellStyle name="リンク セル 2" xfId="122" xr:uid="{00000000-0005-0000-0000-000044000000}"/>
    <cellStyle name="リンク セル 3" xfId="123" xr:uid="{00000000-0005-0000-0000-000045000000}"/>
    <cellStyle name="リンク セル 4" xfId="30" xr:uid="{00000000-0005-0000-0000-000046000000}"/>
    <cellStyle name="悪い 2" xfId="124" xr:uid="{00000000-0005-0000-0000-000047000000}"/>
    <cellStyle name="悪い 3" xfId="31" xr:uid="{00000000-0005-0000-0000-000048000000}"/>
    <cellStyle name="計算 2" xfId="125" xr:uid="{00000000-0005-0000-0000-000049000000}"/>
    <cellStyle name="計算 3" xfId="32" xr:uid="{00000000-0005-0000-0000-00004A000000}"/>
    <cellStyle name="警告文 2" xfId="126" xr:uid="{00000000-0005-0000-0000-00004B000000}"/>
    <cellStyle name="警告文 3" xfId="33" xr:uid="{00000000-0005-0000-0000-00004C000000}"/>
    <cellStyle name="桁区切り 2" xfId="46" xr:uid="{00000000-0005-0000-0000-00004D000000}"/>
    <cellStyle name="桁区切り 2 2" xfId="58" xr:uid="{00000000-0005-0000-0000-00004E000000}"/>
    <cellStyle name="桁区切り 2 2 2" xfId="59" xr:uid="{00000000-0005-0000-0000-00004F000000}"/>
    <cellStyle name="桁区切り 2 2 3" xfId="60" xr:uid="{00000000-0005-0000-0000-000050000000}"/>
    <cellStyle name="桁区切り 2 2 4" xfId="61" xr:uid="{00000000-0005-0000-0000-000051000000}"/>
    <cellStyle name="桁区切り 2 2 5" xfId="62" xr:uid="{00000000-0005-0000-0000-000052000000}"/>
    <cellStyle name="桁区切り 2 2 6" xfId="63" xr:uid="{00000000-0005-0000-0000-000053000000}"/>
    <cellStyle name="桁区切り 2 3" xfId="64" xr:uid="{00000000-0005-0000-0000-000054000000}"/>
    <cellStyle name="桁区切り 2 3 2" xfId="65" xr:uid="{00000000-0005-0000-0000-000055000000}"/>
    <cellStyle name="桁区切り 2 4" xfId="66" xr:uid="{00000000-0005-0000-0000-000056000000}"/>
    <cellStyle name="桁区切り 2 5" xfId="67" xr:uid="{00000000-0005-0000-0000-000057000000}"/>
    <cellStyle name="桁区切り 2 6" xfId="68" xr:uid="{00000000-0005-0000-0000-000058000000}"/>
    <cellStyle name="桁区切り 3" xfId="69" xr:uid="{00000000-0005-0000-0000-000059000000}"/>
    <cellStyle name="桁区切り 4" xfId="70" xr:uid="{00000000-0005-0000-0000-00005A000000}"/>
    <cellStyle name="桁区切り 5" xfId="48" xr:uid="{00000000-0005-0000-0000-00005B000000}"/>
    <cellStyle name="桁区切り 6" xfId="127" xr:uid="{00000000-0005-0000-0000-00005C000000}"/>
    <cellStyle name="桁区切り 7" xfId="138" xr:uid="{00000000-0005-0000-0000-00005D000000}"/>
    <cellStyle name="桁区切り 8" xfId="71" xr:uid="{00000000-0005-0000-0000-00005E000000}"/>
    <cellStyle name="桁区切り 9" xfId="140" xr:uid="{00000000-0005-0000-0000-00005F000000}"/>
    <cellStyle name="見出し 1 2" xfId="128" xr:uid="{00000000-0005-0000-0000-000060000000}"/>
    <cellStyle name="見出し 1 3" xfId="34" xr:uid="{00000000-0005-0000-0000-000061000000}"/>
    <cellStyle name="見出し 2 2" xfId="129" xr:uid="{00000000-0005-0000-0000-000062000000}"/>
    <cellStyle name="見出し 2 3" xfId="35" xr:uid="{00000000-0005-0000-0000-000063000000}"/>
    <cellStyle name="見出し 3 2" xfId="130" xr:uid="{00000000-0005-0000-0000-000064000000}"/>
    <cellStyle name="見出し 3 3" xfId="36" xr:uid="{00000000-0005-0000-0000-000065000000}"/>
    <cellStyle name="見出し 4 2" xfId="131" xr:uid="{00000000-0005-0000-0000-000066000000}"/>
    <cellStyle name="見出し 4 3" xfId="37" xr:uid="{00000000-0005-0000-0000-000067000000}"/>
    <cellStyle name="集計 2" xfId="132" xr:uid="{00000000-0005-0000-0000-000068000000}"/>
    <cellStyle name="集計 3" xfId="38" xr:uid="{00000000-0005-0000-0000-000069000000}"/>
    <cellStyle name="出力 2" xfId="133" xr:uid="{00000000-0005-0000-0000-00006A000000}"/>
    <cellStyle name="出力 3" xfId="39" xr:uid="{00000000-0005-0000-0000-00006B000000}"/>
    <cellStyle name="説明文 2" xfId="134" xr:uid="{00000000-0005-0000-0000-00006C000000}"/>
    <cellStyle name="説明文 3" xfId="40" xr:uid="{00000000-0005-0000-0000-00006D000000}"/>
    <cellStyle name="入力 2" xfId="135" xr:uid="{00000000-0005-0000-0000-00006E000000}"/>
    <cellStyle name="入力 3" xfId="41" xr:uid="{00000000-0005-0000-0000-00006F000000}"/>
    <cellStyle name="標準" xfId="0" builtinId="0"/>
    <cellStyle name="標準 10" xfId="88" xr:uid="{00000000-0005-0000-0000-000071000000}"/>
    <cellStyle name="標準 11" xfId="89" xr:uid="{00000000-0005-0000-0000-000072000000}"/>
    <cellStyle name="標準 11 2" xfId="90" xr:uid="{00000000-0005-0000-0000-000073000000}"/>
    <cellStyle name="標準 12" xfId="137" xr:uid="{00000000-0005-0000-0000-000074000000}"/>
    <cellStyle name="標準 13" xfId="139" xr:uid="{00000000-0005-0000-0000-000075000000}"/>
    <cellStyle name="標準 14" xfId="1" xr:uid="{00000000-0005-0000-0000-000076000000}"/>
    <cellStyle name="標準 2" xfId="43" xr:uid="{00000000-0005-0000-0000-000077000000}"/>
    <cellStyle name="標準 2 2" xfId="44" xr:uid="{00000000-0005-0000-0000-000078000000}"/>
    <cellStyle name="標準 2 2 2" xfId="72" xr:uid="{00000000-0005-0000-0000-000079000000}"/>
    <cellStyle name="標準 2 2 3" xfId="73" xr:uid="{00000000-0005-0000-0000-00007A000000}"/>
    <cellStyle name="標準 2 2 4" xfId="74" xr:uid="{00000000-0005-0000-0000-00007B000000}"/>
    <cellStyle name="標準 2 2 5" xfId="75" xr:uid="{00000000-0005-0000-0000-00007C000000}"/>
    <cellStyle name="標準 2 2 6" xfId="76" xr:uid="{00000000-0005-0000-0000-00007D000000}"/>
    <cellStyle name="標準 2 3" xfId="77" xr:uid="{00000000-0005-0000-0000-00007E000000}"/>
    <cellStyle name="標準 2 4" xfId="78" xr:uid="{00000000-0005-0000-0000-00007F000000}"/>
    <cellStyle name="標準 2 5" xfId="79" xr:uid="{00000000-0005-0000-0000-000080000000}"/>
    <cellStyle name="標準 2 6" xfId="80" xr:uid="{00000000-0005-0000-0000-000081000000}"/>
    <cellStyle name="標準 2 7" xfId="81" xr:uid="{00000000-0005-0000-0000-000082000000}"/>
    <cellStyle name="標準 3" xfId="45" xr:uid="{00000000-0005-0000-0000-000083000000}"/>
    <cellStyle name="標準 4" xfId="82" xr:uid="{00000000-0005-0000-0000-000084000000}"/>
    <cellStyle name="標準 5" xfId="47" xr:uid="{00000000-0005-0000-0000-000085000000}"/>
    <cellStyle name="標準 6" xfId="83" xr:uid="{00000000-0005-0000-0000-000086000000}"/>
    <cellStyle name="標準 7" xfId="84" xr:uid="{00000000-0005-0000-0000-000087000000}"/>
    <cellStyle name="標準 8" xfId="85" xr:uid="{00000000-0005-0000-0000-000088000000}"/>
    <cellStyle name="標準 9" xfId="86" xr:uid="{00000000-0005-0000-0000-000089000000}"/>
    <cellStyle name="標準 9 2" xfId="87" xr:uid="{00000000-0005-0000-0000-00008A000000}"/>
    <cellStyle name="良い 2" xfId="136" xr:uid="{00000000-0005-0000-0000-00008B000000}"/>
    <cellStyle name="良い 3" xfId="42" xr:uid="{00000000-0005-0000-0000-00008C000000}"/>
  </cellStyles>
  <dxfs count="9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20</xdr:col>
      <xdr:colOff>239143</xdr:colOff>
      <xdr:row>39</xdr:row>
      <xdr:rowOff>151344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657600"/>
          <a:ext cx="9830818" cy="377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16</xdr:row>
      <xdr:rowOff>39687</xdr:rowOff>
    </xdr:from>
    <xdr:to>
      <xdr:col>14</xdr:col>
      <xdr:colOff>374971</xdr:colOff>
      <xdr:row>19</xdr:row>
      <xdr:rowOff>122558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76551" y="2935287"/>
          <a:ext cx="4261170" cy="654371"/>
        </a:xfrm>
        <a:prstGeom prst="borderCallout2">
          <a:avLst>
            <a:gd name="adj1" fmla="val 99342"/>
            <a:gd name="adj2" fmla="val 33460"/>
            <a:gd name="adj3" fmla="val 126069"/>
            <a:gd name="adj4" fmla="val 33457"/>
            <a:gd name="adj5" fmla="val 187971"/>
            <a:gd name="adj6" fmla="val 48921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部位と工法の種類の組合せが一致していない場合は、部位と工法の組合せチェックでメッセージが出力されます。正しい組合せは「断熱部、熱橋部の面積比率ａ（木造軸組構法）」シートをご参照ください。</a:t>
          </a:r>
        </a:p>
      </xdr:txBody>
    </xdr:sp>
    <xdr:clientData/>
  </xdr:twoCellAnchor>
  <xdr:twoCellAnchor>
    <xdr:from>
      <xdr:col>4</xdr:col>
      <xdr:colOff>375819</xdr:colOff>
      <xdr:row>40</xdr:row>
      <xdr:rowOff>17318</xdr:rowOff>
    </xdr:from>
    <xdr:to>
      <xdr:col>15</xdr:col>
      <xdr:colOff>359019</xdr:colOff>
      <xdr:row>42</xdr:row>
      <xdr:rowOff>140318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096272" y="7875443"/>
          <a:ext cx="5549372" cy="504000"/>
        </a:xfrm>
        <a:prstGeom prst="borderCallout2">
          <a:avLst>
            <a:gd name="adj1" fmla="val 674"/>
            <a:gd name="adj2" fmla="val 14569"/>
            <a:gd name="adj3" fmla="val -107999"/>
            <a:gd name="adj4" fmla="val 15304"/>
            <a:gd name="adj5" fmla="val -119278"/>
            <a:gd name="adj6" fmla="val 52638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断熱部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一般部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、断熱部＋熱橋部、熱橋部の○を選択した厚さの合計を出力します。断面の厚さが一致しない場合は、断面の厚さチェックでメッセージが出力されますのでご確認ください。</a:t>
          </a:r>
        </a:p>
      </xdr:txBody>
    </xdr:sp>
    <xdr:clientData/>
  </xdr:twoCellAnchor>
  <xdr:twoCellAnchor>
    <xdr:from>
      <xdr:col>6</xdr:col>
      <xdr:colOff>208360</xdr:colOff>
      <xdr:row>24</xdr:row>
      <xdr:rowOff>91541</xdr:rowOff>
    </xdr:from>
    <xdr:to>
      <xdr:col>9</xdr:col>
      <xdr:colOff>94013</xdr:colOff>
      <xdr:row>37</xdr:row>
      <xdr:rowOff>53578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940844" y="4901666"/>
          <a:ext cx="1403700" cy="2438537"/>
        </a:xfrm>
        <a:prstGeom prst="line">
          <a:avLst/>
        </a:prstGeom>
        <a:ln w="12700">
          <a:solidFill>
            <a:schemeClr val="accent6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308433</xdr:colOff>
      <xdr:row>21</xdr:row>
      <xdr:rowOff>153865</xdr:rowOff>
    </xdr:from>
    <xdr:to>
      <xdr:col>8</xdr:col>
      <xdr:colOff>162103</xdr:colOff>
      <xdr:row>25</xdr:row>
      <xdr:rowOff>81644</xdr:rowOff>
    </xdr:to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38871" y="4011490"/>
          <a:ext cx="1377670" cy="689779"/>
        </a:xfrm>
        <a:prstGeom prst="borderCallout2">
          <a:avLst>
            <a:gd name="adj1" fmla="val 101167"/>
            <a:gd name="adj2" fmla="val 13593"/>
            <a:gd name="adj3" fmla="val 127229"/>
            <a:gd name="adj4" fmla="val 12905"/>
            <a:gd name="adj5" fmla="val 199319"/>
            <a:gd name="adj6" fmla="val 9154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部位に応じて、選択できるプルダウンの内容が変わります。</a:t>
          </a:r>
        </a:p>
      </xdr:txBody>
    </xdr:sp>
    <xdr:clientData/>
  </xdr:twoCellAnchor>
  <xdr:twoCellAnchor>
    <xdr:from>
      <xdr:col>20</xdr:col>
      <xdr:colOff>457200</xdr:colOff>
      <xdr:row>26</xdr:row>
      <xdr:rowOff>147636</xdr:rowOff>
    </xdr:from>
    <xdr:to>
      <xdr:col>24</xdr:col>
      <xdr:colOff>201900</xdr:colOff>
      <xdr:row>34</xdr:row>
      <xdr:rowOff>63636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48900" y="5329236"/>
          <a:ext cx="1764000" cy="1440000"/>
        </a:xfrm>
        <a:prstGeom prst="borderCallout2">
          <a:avLst>
            <a:gd name="adj1" fmla="val 3597"/>
            <a:gd name="adj2" fmla="val 38"/>
            <a:gd name="adj3" fmla="val 3825"/>
            <a:gd name="adj4" fmla="val -4723"/>
            <a:gd name="adj5" fmla="val 3541"/>
            <a:gd name="adj6" fmla="val -11267"/>
          </a:avLst>
        </a:prstGeom>
        <a:ln w="12700"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部位と工法の種類を選択すると、自動で面積比率が入力されます。</a:t>
          </a:r>
          <a:endParaRPr kumimoji="1" lang="en-US" altLang="ja-JP" sz="1000" b="1">
            <a:solidFill>
              <a:schemeClr val="accent6">
                <a:lumMod val="75000"/>
              </a:schemeClr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面積比率が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0.00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の場合は、セルの色がグレーになりますので、○、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を入力する必要はありません。</a:t>
          </a:r>
        </a:p>
      </xdr:txBody>
    </xdr:sp>
    <xdr:clientData/>
  </xdr:twoCellAnchor>
  <xdr:twoCellAnchor>
    <xdr:from>
      <xdr:col>14</xdr:col>
      <xdr:colOff>145530</xdr:colOff>
      <xdr:row>31</xdr:row>
      <xdr:rowOff>128387</xdr:rowOff>
    </xdr:from>
    <xdr:to>
      <xdr:col>17</xdr:col>
      <xdr:colOff>383415</xdr:colOff>
      <xdr:row>35</xdr:row>
      <xdr:rowOff>21521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908280" y="5881487"/>
          <a:ext cx="1752360" cy="655134"/>
        </a:xfrm>
        <a:prstGeom prst="borderCallout2">
          <a:avLst>
            <a:gd name="adj1" fmla="val 59443"/>
            <a:gd name="adj2" fmla="val -12"/>
            <a:gd name="adj3" fmla="val 59126"/>
            <a:gd name="adj4" fmla="val -16454"/>
            <a:gd name="adj5" fmla="val 59379"/>
            <a:gd name="adj6" fmla="val -46031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計算に使用する材料に○、計算に使用しない材料に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を入力してください。</a:t>
          </a:r>
        </a:p>
      </xdr:txBody>
    </xdr:sp>
    <xdr:clientData/>
  </xdr:twoCellAnchor>
  <xdr:twoCellAnchor>
    <xdr:from>
      <xdr:col>12</xdr:col>
      <xdr:colOff>26481</xdr:colOff>
      <xdr:row>29</xdr:row>
      <xdr:rowOff>82168</xdr:rowOff>
    </xdr:from>
    <xdr:to>
      <xdr:col>12</xdr:col>
      <xdr:colOff>332481</xdr:colOff>
      <xdr:row>35</xdr:row>
      <xdr:rowOff>142570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79581" y="5454268"/>
          <a:ext cx="306000" cy="1203402"/>
        </a:xfrm>
        <a:prstGeom prst="rect">
          <a:avLst/>
        </a:prstGeom>
        <a:noFill/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419100</xdr:colOff>
      <xdr:row>2</xdr:row>
      <xdr:rowOff>47625</xdr:rowOff>
    </xdr:from>
    <xdr:to>
      <xdr:col>24</xdr:col>
      <xdr:colOff>9525</xdr:colOff>
      <xdr:row>15</xdr:row>
      <xdr:rowOff>123825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81850" y="504825"/>
          <a:ext cx="4638675" cy="2705100"/>
        </a:xfrm>
        <a:prstGeom prst="frame">
          <a:avLst>
            <a:gd name="adj1" fmla="val 1267"/>
          </a:avLst>
        </a:prstGeom>
        <a:noFill/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173504</xdr:colOff>
      <xdr:row>29</xdr:row>
      <xdr:rowOff>74147</xdr:rowOff>
    </xdr:from>
    <xdr:to>
      <xdr:col>18</xdr:col>
      <xdr:colOff>492902</xdr:colOff>
      <xdr:row>35</xdr:row>
      <xdr:rowOff>134549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955554" y="5446247"/>
          <a:ext cx="319398" cy="1203402"/>
        </a:xfrm>
        <a:prstGeom prst="rect">
          <a:avLst/>
        </a:prstGeom>
        <a:noFill/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383415</xdr:colOff>
      <xdr:row>33</xdr:row>
      <xdr:rowOff>146528</xdr:rowOff>
    </xdr:from>
    <xdr:to>
      <xdr:col>18</xdr:col>
      <xdr:colOff>166590</xdr:colOff>
      <xdr:row>33</xdr:row>
      <xdr:rowOff>146528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8660640" y="6280628"/>
          <a:ext cx="288000" cy="0"/>
        </a:xfrm>
        <a:prstGeom prst="straightConnector1">
          <a:avLst/>
        </a:prstGeom>
        <a:ln w="12700">
          <a:solidFill>
            <a:schemeClr val="accent6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353574</xdr:colOff>
      <xdr:row>18</xdr:row>
      <xdr:rowOff>86590</xdr:rowOff>
    </xdr:from>
    <xdr:to>
      <xdr:col>24</xdr:col>
      <xdr:colOff>98274</xdr:colOff>
      <xdr:row>22</xdr:row>
      <xdr:rowOff>7763</xdr:rowOff>
    </xdr:to>
    <xdr:sp macro="" textlink="">
      <xdr:nvSpPr>
        <xdr:cNvPr id="23" name="線吹き出し 2 (枠付き)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145274" y="3744190"/>
          <a:ext cx="1764000" cy="683173"/>
        </a:xfrm>
        <a:prstGeom prst="borderCallout2">
          <a:avLst>
            <a:gd name="adj1" fmla="val 59437"/>
            <a:gd name="adj2" fmla="val 27"/>
            <a:gd name="adj3" fmla="val 59369"/>
            <a:gd name="adj4" fmla="val -7353"/>
            <a:gd name="adj5" fmla="val 60144"/>
            <a:gd name="adj6" fmla="val -185709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memo 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には、本ファイルの計算内容のメモなど、ご自由にお使いください。</a:t>
          </a:r>
        </a:p>
      </xdr:txBody>
    </xdr:sp>
    <xdr:clientData/>
  </xdr:twoCellAnchor>
  <xdr:twoCellAnchor editAs="oneCell">
    <xdr:from>
      <xdr:col>15</xdr:col>
      <xdr:colOff>87319</xdr:colOff>
      <xdr:row>6</xdr:row>
      <xdr:rowOff>107964</xdr:rowOff>
    </xdr:from>
    <xdr:to>
      <xdr:col>23</xdr:col>
      <xdr:colOff>358477</xdr:colOff>
      <xdr:row>14</xdr:row>
      <xdr:rowOff>166328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4894" y="1327164"/>
          <a:ext cx="4309758" cy="1734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291703</xdr:colOff>
      <xdr:row>29</xdr:row>
      <xdr:rowOff>73269</xdr:rowOff>
    </xdr:from>
    <xdr:to>
      <xdr:col>9</xdr:col>
      <xdr:colOff>73269</xdr:colOff>
      <xdr:row>35</xdr:row>
      <xdr:rowOff>133671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94109" y="5454894"/>
          <a:ext cx="3829691" cy="1203402"/>
        </a:xfrm>
        <a:prstGeom prst="rect">
          <a:avLst/>
        </a:prstGeom>
        <a:noFill/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98962</xdr:colOff>
      <xdr:row>29</xdr:row>
      <xdr:rowOff>86443</xdr:rowOff>
    </xdr:from>
    <xdr:to>
      <xdr:col>9</xdr:col>
      <xdr:colOff>442096</xdr:colOff>
      <xdr:row>31</xdr:row>
      <xdr:rowOff>188387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32267" y="5462501"/>
          <a:ext cx="847835" cy="482944"/>
        </a:xfrm>
        <a:prstGeom prst="borderCallout2">
          <a:avLst>
            <a:gd name="adj1" fmla="val -983"/>
            <a:gd name="adj2" fmla="val 49847"/>
            <a:gd name="adj3" fmla="val -39074"/>
            <a:gd name="adj4" fmla="val 50863"/>
            <a:gd name="adj5" fmla="val -53365"/>
            <a:gd name="adj6" fmla="val 74489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厚さの単位は</a:t>
          </a:r>
          <a:r>
            <a:rPr kumimoji="1" lang="en-US" altLang="ja-JP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mm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です。</a:t>
          </a:r>
        </a:p>
      </xdr:txBody>
    </xdr:sp>
    <xdr:clientData/>
  </xdr:twoCellAnchor>
  <xdr:twoCellAnchor>
    <xdr:from>
      <xdr:col>0</xdr:col>
      <xdr:colOff>109904</xdr:colOff>
      <xdr:row>40</xdr:row>
      <xdr:rowOff>21981</xdr:rowOff>
    </xdr:from>
    <xdr:to>
      <xdr:col>4</xdr:col>
      <xdr:colOff>293077</xdr:colOff>
      <xdr:row>42</xdr:row>
      <xdr:rowOff>146538</xdr:rowOff>
    </xdr:to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9904" y="7880106"/>
          <a:ext cx="1903626" cy="505557"/>
        </a:xfrm>
        <a:prstGeom prst="borderCallout2">
          <a:avLst>
            <a:gd name="adj1" fmla="val -1033"/>
            <a:gd name="adj2" fmla="val 19017"/>
            <a:gd name="adj3" fmla="val -119708"/>
            <a:gd name="adj4" fmla="val 19614"/>
            <a:gd name="adj5" fmla="val -238636"/>
            <a:gd name="adj6" fmla="val 88826"/>
          </a:avLst>
        </a:prstGeom>
        <a:ln w="12700"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分類を選択した後に、材料を選択してください。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170889</xdr:rowOff>
    </xdr:from>
    <xdr:to>
      <xdr:col>24</xdr:col>
      <xdr:colOff>1429</xdr:colOff>
      <xdr:row>27</xdr:row>
      <xdr:rowOff>89108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029"/>
          <a:ext cx="4775135" cy="4361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100854</xdr:colOff>
      <xdr:row>9</xdr:row>
      <xdr:rowOff>84044</xdr:rowOff>
    </xdr:from>
    <xdr:to>
      <xdr:col>9</xdr:col>
      <xdr:colOff>67235</xdr:colOff>
      <xdr:row>10</xdr:row>
      <xdr:rowOff>72837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93185" y="1717301"/>
          <a:ext cx="364190" cy="159683"/>
        </a:xfrm>
        <a:prstGeom prst="roundRect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62426</xdr:colOff>
      <xdr:row>9</xdr:row>
      <xdr:rowOff>53298</xdr:rowOff>
    </xdr:from>
    <xdr:ext cx="437492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79270" y="1702314"/>
          <a:ext cx="437492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図解</a:t>
          </a:r>
          <a:r>
            <a:rPr kumimoji="1" lang="en-US" altLang="ja-JP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endParaRPr kumimoji="1" lang="ja-JP" altLang="en-US" sz="700" b="0">
            <a:solidFill>
              <a:schemeClr val="tx1">
                <a:lumMod val="85000"/>
                <a:lumOff val="15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7</xdr:col>
      <xdr:colOff>115819</xdr:colOff>
      <xdr:row>14</xdr:row>
      <xdr:rowOff>137902</xdr:rowOff>
    </xdr:from>
    <xdr:to>
      <xdr:col>9</xdr:col>
      <xdr:colOff>82200</xdr:colOff>
      <xdr:row>15</xdr:row>
      <xdr:rowOff>126695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32663" y="2650121"/>
          <a:ext cx="371193" cy="161433"/>
        </a:xfrm>
        <a:prstGeom prst="roundRect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80373</xdr:colOff>
      <xdr:row>14</xdr:row>
      <xdr:rowOff>107156</xdr:rowOff>
    </xdr:from>
    <xdr:ext cx="431529" cy="20903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97217" y="2619375"/>
          <a:ext cx="431529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図解</a:t>
          </a:r>
          <a:r>
            <a:rPr kumimoji="1" lang="en-US" altLang="ja-JP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endParaRPr kumimoji="1" lang="ja-JP" altLang="en-US" sz="700" b="0">
            <a:solidFill>
              <a:schemeClr val="tx1">
                <a:lumMod val="85000"/>
                <a:lumOff val="15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7</xdr:col>
      <xdr:colOff>100930</xdr:colOff>
      <xdr:row>23</xdr:row>
      <xdr:rowOff>96231</xdr:rowOff>
    </xdr:from>
    <xdr:to>
      <xdr:col>9</xdr:col>
      <xdr:colOff>67311</xdr:colOff>
      <xdr:row>24</xdr:row>
      <xdr:rowOff>85023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517774" y="4162215"/>
          <a:ext cx="371193" cy="161433"/>
        </a:xfrm>
        <a:prstGeom prst="roundRect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64073</xdr:colOff>
      <xdr:row>23</xdr:row>
      <xdr:rowOff>65485</xdr:rowOff>
    </xdr:from>
    <xdr:ext cx="434351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480917" y="4131469"/>
          <a:ext cx="434351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図解</a:t>
          </a:r>
          <a:r>
            <a:rPr kumimoji="1" lang="en-US" altLang="ja-JP" sz="700" b="0">
              <a:solidFill>
                <a:schemeClr val="tx1">
                  <a:lumMod val="85000"/>
                  <a:lumOff val="1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endParaRPr kumimoji="1" lang="ja-JP" altLang="en-US" sz="700" b="0">
            <a:solidFill>
              <a:schemeClr val="tx1">
                <a:lumMod val="85000"/>
                <a:lumOff val="15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28</xdr:col>
      <xdr:colOff>0</xdr:colOff>
      <xdr:row>2</xdr:row>
      <xdr:rowOff>0</xdr:rowOff>
    </xdr:from>
    <xdr:to>
      <xdr:col>53</xdr:col>
      <xdr:colOff>74613</xdr:colOff>
      <xdr:row>23</xdr:row>
      <xdr:rowOff>126217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438150"/>
          <a:ext cx="5075238" cy="3726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24</xdr:row>
      <xdr:rowOff>0</xdr:rowOff>
    </xdr:from>
    <xdr:to>
      <xdr:col>53</xdr:col>
      <xdr:colOff>59375</xdr:colOff>
      <xdr:row>44</xdr:row>
      <xdr:rowOff>23381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4210050"/>
          <a:ext cx="5060000" cy="345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"/>
  <sheetViews>
    <sheetView showGridLines="0" view="pageBreakPreview" zoomScaleNormal="100" zoomScaleSheetLayoutView="100" workbookViewId="0">
      <selection activeCell="B6" sqref="B6"/>
    </sheetView>
  </sheetViews>
  <sheetFormatPr defaultColWidth="6.625" defaultRowHeight="15" customHeight="1"/>
  <cols>
    <col min="1" max="1" width="2.625" customWidth="1"/>
  </cols>
  <sheetData>
    <row r="1" spans="1:25" ht="21">
      <c r="A1" s="17" t="s">
        <v>109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3" spans="1:25" ht="15" customHeight="1">
      <c r="B3" s="18" t="s">
        <v>110</v>
      </c>
    </row>
    <row r="4" spans="1:25" ht="15" customHeight="1">
      <c r="B4" s="18" t="s">
        <v>111</v>
      </c>
      <c r="P4" s="18" t="s">
        <v>133</v>
      </c>
    </row>
    <row r="5" spans="1:25" ht="15" customHeight="1">
      <c r="B5" s="18"/>
      <c r="P5" s="18" t="s">
        <v>134</v>
      </c>
    </row>
    <row r="6" spans="1:25" ht="15" customHeight="1">
      <c r="B6" s="18" t="s">
        <v>445</v>
      </c>
      <c r="P6" s="18" t="s">
        <v>135</v>
      </c>
    </row>
    <row r="8" spans="1:25" ht="15" customHeight="1">
      <c r="B8" s="18" t="s">
        <v>112</v>
      </c>
    </row>
    <row r="9" spans="1:25" ht="15" customHeight="1">
      <c r="C9" s="19" t="s">
        <v>113</v>
      </c>
      <c r="D9" s="20"/>
    </row>
    <row r="10" spans="1:25" ht="21" customHeight="1">
      <c r="C10" s="23" t="s">
        <v>118</v>
      </c>
      <c r="D10" s="18" t="s">
        <v>114</v>
      </c>
    </row>
    <row r="11" spans="1:25" ht="12" customHeight="1">
      <c r="C11" s="20"/>
      <c r="D11" s="20"/>
    </row>
    <row r="12" spans="1:25" ht="21" customHeight="1">
      <c r="C12" s="21" t="s">
        <v>115</v>
      </c>
      <c r="D12" s="18" t="s">
        <v>116</v>
      </c>
    </row>
    <row r="13" spans="1:25" ht="12" customHeight="1">
      <c r="C13" s="20"/>
      <c r="D13" s="20"/>
    </row>
    <row r="14" spans="1:25" ht="21" customHeight="1">
      <c r="C14" s="22" t="s">
        <v>117</v>
      </c>
      <c r="D14" s="18" t="s">
        <v>119</v>
      </c>
    </row>
    <row r="16" spans="1:25" ht="15" customHeight="1">
      <c r="B16" s="18" t="s">
        <v>127</v>
      </c>
    </row>
    <row r="17" spans="2:2" ht="15" customHeight="1">
      <c r="B17" s="18" t="s">
        <v>121</v>
      </c>
    </row>
    <row r="18" spans="2:2" ht="15" customHeight="1">
      <c r="B18" s="18"/>
    </row>
    <row r="19" spans="2:2" ht="15" customHeight="1">
      <c r="B19" s="18" t="s">
        <v>120</v>
      </c>
    </row>
    <row r="20" spans="2:2" ht="15" customHeight="1">
      <c r="B20" s="18"/>
    </row>
  </sheetData>
  <sheetProtection password="EEDE" sheet="1" objects="1" scenarios="1" selectLockedCells="1"/>
  <phoneticPr fontId="2"/>
  <printOptions horizontalCentered="1"/>
  <pageMargins left="0.59055118110236227" right="0.59055118110236227" top="0.78740157480314965" bottom="0.39370078740157483" header="0.51181102362204722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2"/>
  <sheetViews>
    <sheetView showGridLines="0" tabSelected="1" zoomScale="70" zoomScaleNormal="70" workbookViewId="0">
      <selection activeCell="L1" sqref="L1:S1"/>
    </sheetView>
  </sheetViews>
  <sheetFormatPr defaultColWidth="0" defaultRowHeight="13.5" zeroHeight="1"/>
  <cols>
    <col min="1" max="1" width="3" style="26" customWidth="1"/>
    <col min="2" max="2" width="4.375" style="26" customWidth="1"/>
    <col min="3" max="3" width="1.375" style="26" customWidth="1"/>
    <col min="4" max="4" width="18.5" style="26" customWidth="1"/>
    <col min="5" max="5" width="7.75" style="26" customWidth="1"/>
    <col min="6" max="6" width="15.625" style="26" bestFit="1" customWidth="1"/>
    <col min="7" max="9" width="12.625" style="26" customWidth="1"/>
    <col min="10" max="11" width="14.75" style="26" customWidth="1"/>
    <col min="12" max="12" width="6.5" style="26" customWidth="1"/>
    <col min="13" max="13" width="14.75" style="26" customWidth="1"/>
    <col min="14" max="14" width="6.625" style="26" customWidth="1"/>
    <col min="15" max="15" width="14.75" style="26" customWidth="1"/>
    <col min="16" max="16" width="6.625" style="26" customWidth="1"/>
    <col min="17" max="17" width="14.75" style="26" customWidth="1"/>
    <col min="18" max="18" width="6.625" style="26" customWidth="1"/>
    <col min="19" max="19" width="14.75" style="26" customWidth="1"/>
    <col min="20" max="20" width="2.625" style="26" customWidth="1"/>
    <col min="21" max="23" width="2.625" style="26" hidden="1" customWidth="1"/>
    <col min="24" max="24" width="6.375" style="26" hidden="1" customWidth="1"/>
    <col min="25" max="16384" width="2.625" style="26" hidden="1"/>
  </cols>
  <sheetData>
    <row r="1" spans="1:24" ht="27" customHeight="1">
      <c r="B1" s="50" t="s">
        <v>456</v>
      </c>
      <c r="C1" s="51"/>
      <c r="D1" s="51"/>
      <c r="E1" s="51"/>
      <c r="F1" s="51"/>
      <c r="G1" s="51"/>
      <c r="H1" s="51"/>
      <c r="I1" s="51"/>
      <c r="J1" s="51"/>
      <c r="K1" s="52" t="s">
        <v>131</v>
      </c>
      <c r="L1" s="111"/>
      <c r="M1" s="111"/>
      <c r="N1" s="111"/>
      <c r="O1" s="111"/>
      <c r="P1" s="111"/>
      <c r="Q1" s="111"/>
      <c r="R1" s="111"/>
      <c r="S1" s="112"/>
    </row>
    <row r="2" spans="1:24" ht="18" customHeight="1"/>
    <row r="3" spans="1:24" ht="18" customHeight="1" thickBot="1">
      <c r="A3" s="27"/>
      <c r="B3" s="113">
        <v>1</v>
      </c>
      <c r="C3" s="27"/>
      <c r="D3" s="27" t="s">
        <v>130</v>
      </c>
      <c r="F3" s="28" t="s">
        <v>188</v>
      </c>
      <c r="U3" s="29" t="s">
        <v>27</v>
      </c>
    </row>
    <row r="4" spans="1:24" ht="24" customHeight="1" thickTop="1">
      <c r="B4" s="114"/>
      <c r="D4" s="150"/>
      <c r="E4" s="30"/>
      <c r="F4" s="153"/>
      <c r="J4" s="30" t="s">
        <v>128</v>
      </c>
      <c r="K4" s="155" t="str">
        <f>IF(COUNTIF(参照!AK$2:AK$72,U4),"OK","部位と工法の種類を正しく選択してください")</f>
        <v>部位と工法の種類を正しく選択してください</v>
      </c>
      <c r="L4" s="155"/>
      <c r="M4" s="155"/>
      <c r="N4" s="155"/>
      <c r="O4" s="155"/>
      <c r="P4" s="167" t="s">
        <v>126</v>
      </c>
      <c r="Q4" s="168"/>
      <c r="R4" s="156" t="e">
        <f>ROUND(L25,3)</f>
        <v>#N/A</v>
      </c>
      <c r="S4" s="157"/>
      <c r="U4" s="29" t="str">
        <f>D4&amp;F7</f>
        <v/>
      </c>
    </row>
    <row r="5" spans="1:24" ht="24" customHeight="1" thickBot="1">
      <c r="B5" s="114"/>
      <c r="D5" s="151"/>
      <c r="E5" s="30"/>
      <c r="F5" s="154"/>
      <c r="J5" s="30" t="s">
        <v>129</v>
      </c>
      <c r="K5" s="155" t="e">
        <f>IF(VLOOKUP(F7,参照!T$2:Z$72,7,FALSE)="○","OK","各断面の厚さの合計が一致していません")</f>
        <v>#N/A</v>
      </c>
      <c r="L5" s="155"/>
      <c r="M5" s="155"/>
      <c r="N5" s="155"/>
      <c r="O5" s="155"/>
      <c r="P5" s="167"/>
      <c r="Q5" s="168"/>
      <c r="R5" s="158"/>
      <c r="S5" s="159"/>
      <c r="U5" s="29" t="s">
        <v>74</v>
      </c>
      <c r="X5" s="29" t="e">
        <f>VLOOKUP(D4,参照!L$1:N$10,2,FALSE)</f>
        <v>#N/A</v>
      </c>
    </row>
    <row r="6" spans="1:24" ht="18" customHeight="1" thickTop="1">
      <c r="B6" s="114"/>
      <c r="D6" s="151"/>
      <c r="F6" s="28" t="s">
        <v>29</v>
      </c>
      <c r="G6" s="31"/>
      <c r="U6" s="29" t="s">
        <v>83</v>
      </c>
      <c r="X6" s="29" t="e">
        <f>VLOOKUP(D4,参照!L$1:N$10,3,FALSE)</f>
        <v>#N/A</v>
      </c>
    </row>
    <row r="7" spans="1:24" ht="24" customHeight="1">
      <c r="B7" s="114"/>
      <c r="D7" s="152"/>
      <c r="F7" s="160"/>
      <c r="G7" s="161"/>
      <c r="H7" s="161"/>
      <c r="I7" s="162"/>
      <c r="J7" s="32"/>
      <c r="K7" s="32"/>
      <c r="L7" s="163" t="s">
        <v>0</v>
      </c>
      <c r="M7" s="163"/>
      <c r="N7" s="164" t="s">
        <v>7</v>
      </c>
      <c r="O7" s="165"/>
      <c r="P7" s="165"/>
      <c r="Q7" s="166"/>
      <c r="R7" s="163" t="s">
        <v>1</v>
      </c>
      <c r="S7" s="163"/>
      <c r="U7" s="29"/>
    </row>
    <row r="8" spans="1:24" ht="18" customHeight="1">
      <c r="B8" s="114"/>
      <c r="F8" s="32"/>
      <c r="G8" s="32"/>
      <c r="H8" s="32"/>
      <c r="I8" s="32"/>
      <c r="J8" s="33"/>
      <c r="K8" s="34" t="s">
        <v>2</v>
      </c>
      <c r="L8" s="142" t="e">
        <f>VLOOKUP(F7,面積比率,2,FALSE)</f>
        <v>#N/A</v>
      </c>
      <c r="M8" s="142"/>
      <c r="N8" s="142" t="e">
        <f>VLOOKUP(F7,面積比率,3,FALSE)</f>
        <v>#N/A</v>
      </c>
      <c r="O8" s="142"/>
      <c r="P8" s="142" t="e">
        <f>VLOOKUP(F7,面積比率,4,FALSE)</f>
        <v>#N/A</v>
      </c>
      <c r="Q8" s="142"/>
      <c r="R8" s="142" t="e">
        <f>VLOOKUP(F7,面積比率,5,FALSE)</f>
        <v>#N/A</v>
      </c>
      <c r="S8" s="142"/>
    </row>
    <row r="9" spans="1:24" ht="27" customHeight="1">
      <c r="B9" s="114"/>
      <c r="D9" s="143" t="s">
        <v>60</v>
      </c>
      <c r="E9" s="144"/>
      <c r="F9" s="145" t="s">
        <v>3</v>
      </c>
      <c r="G9" s="146"/>
      <c r="H9" s="146"/>
      <c r="I9" s="147"/>
      <c r="J9" s="35" t="s">
        <v>98</v>
      </c>
      <c r="K9" s="35" t="s">
        <v>97</v>
      </c>
      <c r="L9" s="148" t="s">
        <v>99</v>
      </c>
      <c r="M9" s="149"/>
      <c r="N9" s="148" t="s">
        <v>99</v>
      </c>
      <c r="O9" s="149"/>
      <c r="P9" s="148" t="s">
        <v>99</v>
      </c>
      <c r="Q9" s="149"/>
      <c r="R9" s="148" t="s">
        <v>99</v>
      </c>
      <c r="S9" s="149"/>
    </row>
    <row r="10" spans="1:24" ht="18" customHeight="1">
      <c r="B10" s="114"/>
      <c r="D10" s="137" t="s">
        <v>71</v>
      </c>
      <c r="E10" s="138"/>
      <c r="F10" s="139"/>
      <c r="G10" s="140"/>
      <c r="H10" s="140"/>
      <c r="I10" s="141"/>
      <c r="J10" s="36"/>
      <c r="K10" s="36"/>
      <c r="L10" s="25" t="s">
        <v>4</v>
      </c>
      <c r="M10" s="37" t="e">
        <f>VLOOKUP($F10,参照!$G$2:$H$13,2,FALSE)</f>
        <v>#N/A</v>
      </c>
      <c r="N10" s="25" t="s">
        <v>4</v>
      </c>
      <c r="O10" s="37" t="e">
        <f>VLOOKUP($F10,参照!$G$2:$H$13,2,FALSE)</f>
        <v>#N/A</v>
      </c>
      <c r="P10" s="25" t="s">
        <v>94</v>
      </c>
      <c r="Q10" s="37" t="e">
        <f>VLOOKUP($F10,参照!$G$2:$H$13,2,FALSE)</f>
        <v>#N/A</v>
      </c>
      <c r="R10" s="25" t="s">
        <v>4</v>
      </c>
      <c r="S10" s="37" t="e">
        <f>VLOOKUP($F10,参照!$G$2:$H$13,2,FALSE)</f>
        <v>#N/A</v>
      </c>
    </row>
    <row r="11" spans="1:24" ht="18" customHeight="1">
      <c r="B11" s="114"/>
      <c r="D11" s="132"/>
      <c r="E11" s="133"/>
      <c r="F11" s="134"/>
      <c r="G11" s="135"/>
      <c r="H11" s="135"/>
      <c r="I11" s="136"/>
      <c r="J11" s="16"/>
      <c r="K11" s="38" t="str">
        <f>IFERROR(INDEX(材料!C$6:D$223,MATCH(U11,材料!F$6:F$223,0),2),"")</f>
        <v/>
      </c>
      <c r="L11" s="1"/>
      <c r="M11" s="40" t="str">
        <f>IF($D11="","",IF(L11="○",IF($F11="空気層",IF($J11&lt;10,((0.09*$J11/10)),0.09),($J11/1000)/$K11),0))</f>
        <v/>
      </c>
      <c r="N11" s="1"/>
      <c r="O11" s="40" t="str">
        <f>IF($D11="","",IF(N11="○",IF($F11="空気層",IF($J11&lt;10,((0.09*$J11/10)),0.09),($J11/1000)/$K11),0))</f>
        <v/>
      </c>
      <c r="P11" s="1"/>
      <c r="Q11" s="40" t="str">
        <f>IF($D11="","",IF(P11="○",IF($F11="空気層",IF($J11&lt;10,((0.09*$J11/10)),0.09),($J11/1000)/$K11),0))</f>
        <v/>
      </c>
      <c r="R11" s="1"/>
      <c r="S11" s="40" t="str">
        <f>IF($D11="","",IF(R11="○",IF($F11="空気層",IF($J11&lt;10,((0.09*$J11/10)),0.09),($J11/1000)/$K11),0))</f>
        <v/>
      </c>
      <c r="U11" s="29" t="str">
        <f>D11&amp;F11</f>
        <v/>
      </c>
    </row>
    <row r="12" spans="1:24" ht="18" customHeight="1">
      <c r="B12" s="114"/>
      <c r="D12" s="132"/>
      <c r="E12" s="133"/>
      <c r="F12" s="134"/>
      <c r="G12" s="135"/>
      <c r="H12" s="135"/>
      <c r="I12" s="136"/>
      <c r="J12" s="16"/>
      <c r="K12" s="38" t="str">
        <f>IFERROR(INDEX(材料!C$6:D$223,MATCH(U12,材料!F$6:F$223,0),2),"")</f>
        <v/>
      </c>
      <c r="L12" s="1"/>
      <c r="M12" s="40" t="str">
        <f t="shared" ref="M12:O18" si="0">IF($D12="","",IF(L12="○",IF($F12="空気層",IF($J12&lt;10,((0.09*$J12/10)),0.09),($J12/1000)/$K12),0))</f>
        <v/>
      </c>
      <c r="N12" s="1"/>
      <c r="O12" s="40" t="str">
        <f t="shared" si="0"/>
        <v/>
      </c>
      <c r="P12" s="1"/>
      <c r="Q12" s="40" t="str">
        <f t="shared" ref="Q12" si="1">IF($D12="","",IF(P12="○",IF($F12="空気層",IF($J12&lt;10,((0.09*$J12/10)),0.09),($J12/1000)/$K12),0))</f>
        <v/>
      </c>
      <c r="R12" s="1"/>
      <c r="S12" s="40" t="str">
        <f t="shared" ref="S12" si="2">IF($D12="","",IF(R12="○",IF($F12="空気層",IF($J12&lt;10,((0.09*$J12/10)),0.09),($J12/1000)/$K12),0))</f>
        <v/>
      </c>
      <c r="U12" s="29" t="str">
        <f t="shared" ref="U12:U20" si="3">D12&amp;F12</f>
        <v/>
      </c>
    </row>
    <row r="13" spans="1:24" ht="18" customHeight="1">
      <c r="B13" s="114"/>
      <c r="D13" s="132"/>
      <c r="E13" s="133"/>
      <c r="F13" s="134"/>
      <c r="G13" s="135"/>
      <c r="H13" s="135"/>
      <c r="I13" s="136"/>
      <c r="J13" s="16"/>
      <c r="K13" s="38" t="str">
        <f>IFERROR(INDEX(材料!C$6:D$223,MATCH(U13,材料!F$6:F$223,0),2),"")</f>
        <v/>
      </c>
      <c r="L13" s="1"/>
      <c r="M13" s="40" t="str">
        <f t="shared" si="0"/>
        <v/>
      </c>
      <c r="N13" s="1"/>
      <c r="O13" s="40" t="str">
        <f t="shared" si="0"/>
        <v/>
      </c>
      <c r="P13" s="1"/>
      <c r="Q13" s="40" t="str">
        <f t="shared" ref="Q13" si="4">IF($D13="","",IF(P13="○",IF($F13="空気層",IF($J13&lt;10,((0.09*$J13/10)),0.09),($J13/1000)/$K13),0))</f>
        <v/>
      </c>
      <c r="R13" s="1"/>
      <c r="S13" s="40" t="str">
        <f t="shared" ref="S13" si="5">IF($D13="","",IF(R13="○",IF($F13="空気層",IF($J13&lt;10,((0.09*$J13/10)),0.09),($J13/1000)/$K13),0))</f>
        <v/>
      </c>
      <c r="U13" s="29" t="str">
        <f t="shared" si="3"/>
        <v/>
      </c>
    </row>
    <row r="14" spans="1:24" ht="18" customHeight="1">
      <c r="B14" s="114"/>
      <c r="D14" s="132"/>
      <c r="E14" s="133"/>
      <c r="F14" s="134"/>
      <c r="G14" s="135"/>
      <c r="H14" s="135"/>
      <c r="I14" s="136"/>
      <c r="J14" s="16"/>
      <c r="K14" s="38" t="str">
        <f>IFERROR(INDEX(材料!C$6:D$223,MATCH(U14,材料!F$6:F$223,0),2),"")</f>
        <v/>
      </c>
      <c r="L14" s="1"/>
      <c r="M14" s="40" t="str">
        <f t="shared" si="0"/>
        <v/>
      </c>
      <c r="N14" s="1"/>
      <c r="O14" s="40" t="str">
        <f t="shared" si="0"/>
        <v/>
      </c>
      <c r="P14" s="1"/>
      <c r="Q14" s="40" t="str">
        <f t="shared" ref="Q14" si="6">IF($D14="","",IF(P14="○",IF($F14="空気層",IF($J14&lt;10,((0.09*$J14/10)),0.09),($J14/1000)/$K14),0))</f>
        <v/>
      </c>
      <c r="R14" s="1"/>
      <c r="S14" s="40" t="str">
        <f t="shared" ref="S14" si="7">IF($D14="","",IF(R14="○",IF($F14="空気層",IF($J14&lt;10,((0.09*$J14/10)),0.09),($J14/1000)/$K14),0))</f>
        <v/>
      </c>
      <c r="U14" s="29" t="str">
        <f t="shared" si="3"/>
        <v/>
      </c>
    </row>
    <row r="15" spans="1:24" ht="18" customHeight="1">
      <c r="B15" s="114"/>
      <c r="D15" s="132"/>
      <c r="E15" s="133"/>
      <c r="F15" s="134"/>
      <c r="G15" s="135"/>
      <c r="H15" s="135"/>
      <c r="I15" s="136"/>
      <c r="J15" s="16"/>
      <c r="K15" s="38" t="str">
        <f>IFERROR(INDEX(材料!C$6:D$223,MATCH(U15,材料!F$6:F$223,0),2),"")</f>
        <v/>
      </c>
      <c r="L15" s="1"/>
      <c r="M15" s="40" t="str">
        <f t="shared" si="0"/>
        <v/>
      </c>
      <c r="N15" s="1"/>
      <c r="O15" s="40" t="str">
        <f t="shared" si="0"/>
        <v/>
      </c>
      <c r="P15" s="1"/>
      <c r="Q15" s="40" t="str">
        <f t="shared" ref="Q15" si="8">IF($D15="","",IF(P15="○",IF($F15="空気層",IF($J15&lt;10,((0.09*$J15/10)),0.09),($J15/1000)/$K15),0))</f>
        <v/>
      </c>
      <c r="R15" s="1"/>
      <c r="S15" s="40" t="str">
        <f t="shared" ref="S15" si="9">IF($D15="","",IF(R15="○",IF($F15="空気層",IF($J15&lt;10,((0.09*$J15/10)),0.09),($J15/1000)/$K15),0))</f>
        <v/>
      </c>
      <c r="U15" s="29" t="str">
        <f t="shared" si="3"/>
        <v/>
      </c>
    </row>
    <row r="16" spans="1:24" ht="18" customHeight="1">
      <c r="B16" s="114"/>
      <c r="D16" s="132"/>
      <c r="E16" s="133"/>
      <c r="F16" s="134"/>
      <c r="G16" s="135"/>
      <c r="H16" s="135"/>
      <c r="I16" s="136"/>
      <c r="J16" s="16"/>
      <c r="K16" s="38" t="str">
        <f>IFERROR(INDEX(材料!C$6:D$223,MATCH(U16,材料!F$6:F$223,0),2),"")</f>
        <v/>
      </c>
      <c r="L16" s="1"/>
      <c r="M16" s="40" t="str">
        <f t="shared" si="0"/>
        <v/>
      </c>
      <c r="N16" s="1"/>
      <c r="O16" s="40" t="str">
        <f t="shared" si="0"/>
        <v/>
      </c>
      <c r="P16" s="1"/>
      <c r="Q16" s="40" t="str">
        <f t="shared" ref="Q16" si="10">IF($D16="","",IF(P16="○",IF($F16="空気層",IF($J16&lt;10,((0.09*$J16/10)),0.09),($J16/1000)/$K16),0))</f>
        <v/>
      </c>
      <c r="R16" s="1"/>
      <c r="S16" s="40" t="str">
        <f t="shared" ref="S16" si="11">IF($D16="","",IF(R16="○",IF($F16="空気層",IF($J16&lt;10,((0.09*$J16/10)),0.09),($J16/1000)/$K16),0))</f>
        <v/>
      </c>
      <c r="U16" s="29" t="str">
        <f t="shared" si="3"/>
        <v/>
      </c>
    </row>
    <row r="17" spans="2:24" ht="18" customHeight="1">
      <c r="B17" s="114"/>
      <c r="D17" s="132"/>
      <c r="E17" s="133"/>
      <c r="F17" s="134"/>
      <c r="G17" s="135"/>
      <c r="H17" s="135"/>
      <c r="I17" s="136"/>
      <c r="J17" s="16"/>
      <c r="K17" s="38" t="str">
        <f>IFERROR(INDEX(材料!C$6:D$223,MATCH(U17,材料!F$6:F$223,0),2),"")</f>
        <v/>
      </c>
      <c r="L17" s="1"/>
      <c r="M17" s="40" t="str">
        <f t="shared" si="0"/>
        <v/>
      </c>
      <c r="N17" s="1"/>
      <c r="O17" s="40" t="str">
        <f t="shared" si="0"/>
        <v/>
      </c>
      <c r="P17" s="1"/>
      <c r="Q17" s="40" t="str">
        <f t="shared" ref="Q17" si="12">IF($D17="","",IF(P17="○",IF($F17="空気層",IF($J17&lt;10,((0.09*$J17/10)),0.09),($J17/1000)/$K17),0))</f>
        <v/>
      </c>
      <c r="R17" s="1"/>
      <c r="S17" s="40" t="str">
        <f t="shared" ref="S17" si="13">IF($D17="","",IF(R17="○",IF($F17="空気層",IF($J17&lt;10,((0.09*$J17/10)),0.09),($J17/1000)/$K17),0))</f>
        <v/>
      </c>
      <c r="U17" s="29" t="str">
        <f t="shared" si="3"/>
        <v/>
      </c>
    </row>
    <row r="18" spans="2:24" ht="18" customHeight="1">
      <c r="B18" s="114"/>
      <c r="D18" s="132"/>
      <c r="E18" s="133"/>
      <c r="F18" s="134"/>
      <c r="G18" s="135"/>
      <c r="H18" s="135"/>
      <c r="I18" s="136"/>
      <c r="J18" s="16"/>
      <c r="K18" s="38" t="str">
        <f>IFERROR(INDEX(材料!C$6:D$223,MATCH(U18,材料!F$6:F$223,0),2),"")</f>
        <v/>
      </c>
      <c r="L18" s="1"/>
      <c r="M18" s="40" t="str">
        <f t="shared" si="0"/>
        <v/>
      </c>
      <c r="N18" s="1"/>
      <c r="O18" s="40" t="str">
        <f t="shared" si="0"/>
        <v/>
      </c>
      <c r="P18" s="1"/>
      <c r="Q18" s="40" t="str">
        <f t="shared" ref="Q18" si="14">IF($D18="","",IF(P18="○",IF($F18="空気層",IF($J18&lt;10,((0.09*$J18/10)),0.09),($J18/1000)/$K18),0))</f>
        <v/>
      </c>
      <c r="R18" s="1"/>
      <c r="S18" s="40" t="str">
        <f t="shared" ref="S18" si="15">IF($D18="","",IF(R18="○",IF($F18="空気層",IF($J18&lt;10,((0.09*$J18/10)),0.09),($J18/1000)/$K18),0))</f>
        <v/>
      </c>
      <c r="U18" s="29" t="str">
        <f t="shared" si="3"/>
        <v/>
      </c>
    </row>
    <row r="19" spans="2:24" ht="18" hidden="1" customHeight="1">
      <c r="B19" s="114"/>
      <c r="D19" s="122"/>
      <c r="E19" s="123"/>
      <c r="F19" s="122"/>
      <c r="G19" s="124"/>
      <c r="H19" s="124"/>
      <c r="I19" s="123"/>
      <c r="J19" s="41"/>
      <c r="K19" s="38" t="str">
        <f>IFERROR(INDEX(材料!#REF!,MATCH(U19,材料!#REF!,0),2),"")</f>
        <v/>
      </c>
      <c r="L19" s="39"/>
      <c r="M19" s="40" t="str">
        <f t="shared" ref="M19:M20" si="16">IF($D19="","",IF(L19="○",IF(OR($F19="工場生産で気密　空気層_2cm以上",$F19="工場生産以外の空気層_1cm以上"),$K19,$J19/$K19),0))</f>
        <v/>
      </c>
      <c r="N19" s="39"/>
      <c r="O19" s="40" t="str">
        <f t="shared" ref="O19:O20" si="17">IF($D19="","",IF(N19="○",IF(OR($F19="工場生産で気密　空気層_2cm以上",$F19="工場生産以外の空気層_1cm以上"),$K19,$J19/$K19),0))</f>
        <v/>
      </c>
      <c r="P19" s="39"/>
      <c r="Q19" s="40" t="str">
        <f t="shared" ref="Q19:Q20" si="18">IF($D19="","",IF(P19="○",IF(OR($F19="工場生産で気密　空気層_2cm以上",$F19="工場生産以外の空気層_1cm以上"),$K19,$J19/$K19),0))</f>
        <v/>
      </c>
      <c r="R19" s="39"/>
      <c r="S19" s="40" t="str">
        <f t="shared" ref="S19:S20" si="19">IF($D19="","",IF(R19="○",IF(OR($F19="工場生産で気密　空気層_2cm以上",$F19="工場生産以外の空気層_1cm以上"),$K19,$J19/$K19),0))</f>
        <v/>
      </c>
      <c r="U19" s="29" t="str">
        <f t="shared" si="3"/>
        <v/>
      </c>
    </row>
    <row r="20" spans="2:24" ht="18" hidden="1" customHeight="1">
      <c r="B20" s="114"/>
      <c r="D20" s="122"/>
      <c r="E20" s="123"/>
      <c r="F20" s="122"/>
      <c r="G20" s="124"/>
      <c r="H20" s="124"/>
      <c r="I20" s="123"/>
      <c r="J20" s="41"/>
      <c r="K20" s="38" t="str">
        <f>IFERROR(INDEX(材料!#REF!,MATCH(U20,材料!#REF!,0),2),"")</f>
        <v/>
      </c>
      <c r="L20" s="39"/>
      <c r="M20" s="40" t="str">
        <f t="shared" si="16"/>
        <v/>
      </c>
      <c r="N20" s="39"/>
      <c r="O20" s="40" t="str">
        <f t="shared" si="17"/>
        <v/>
      </c>
      <c r="P20" s="39"/>
      <c r="Q20" s="40" t="str">
        <f t="shared" si="18"/>
        <v/>
      </c>
      <c r="R20" s="39"/>
      <c r="S20" s="40" t="str">
        <f t="shared" si="19"/>
        <v/>
      </c>
      <c r="U20" s="29" t="str">
        <f t="shared" si="3"/>
        <v/>
      </c>
    </row>
    <row r="21" spans="2:24" ht="18" customHeight="1">
      <c r="B21" s="114"/>
      <c r="D21" s="125" t="s">
        <v>70</v>
      </c>
      <c r="E21" s="126"/>
      <c r="F21" s="127" t="s">
        <v>73</v>
      </c>
      <c r="G21" s="128"/>
      <c r="H21" s="128"/>
      <c r="I21" s="129"/>
      <c r="J21" s="42"/>
      <c r="K21" s="42"/>
      <c r="L21" s="24" t="s">
        <v>4</v>
      </c>
      <c r="M21" s="43" t="e">
        <f>VLOOKUP(D4,参照!$C$2:$D$10,2,FALSE)</f>
        <v>#N/A</v>
      </c>
      <c r="N21" s="24" t="s">
        <v>4</v>
      </c>
      <c r="O21" s="44" t="e">
        <f>VLOOKUP(D4,参照!$C$2:$D$10,2,FALSE)</f>
        <v>#N/A</v>
      </c>
      <c r="P21" s="24" t="s">
        <v>4</v>
      </c>
      <c r="Q21" s="44" t="e">
        <f>VLOOKUP(D4,参照!$C$2:$D$10,2,FALSE)</f>
        <v>#N/A</v>
      </c>
      <c r="R21" s="24" t="s">
        <v>4</v>
      </c>
      <c r="S21" s="44" t="e">
        <f>VLOOKUP(D4,参照!$C$2:$D$10,2,FALSE)</f>
        <v>#N/A</v>
      </c>
    </row>
    <row r="22" spans="2:24" ht="18" customHeight="1">
      <c r="B22" s="114"/>
      <c r="F22" s="33"/>
      <c r="G22" s="33"/>
      <c r="H22" s="33"/>
      <c r="I22" s="33"/>
      <c r="J22" s="45"/>
      <c r="K22" s="46" t="s">
        <v>122</v>
      </c>
      <c r="L22" s="130">
        <f>SUMIF(L11:L20,"○",$J11:$J20)</f>
        <v>0</v>
      </c>
      <c r="M22" s="130"/>
      <c r="N22" s="130">
        <f t="shared" ref="N22" si="20">SUMIF(N11:N20,"○",$J11:$J20)</f>
        <v>0</v>
      </c>
      <c r="O22" s="130"/>
      <c r="P22" s="130">
        <f t="shared" ref="P22" si="21">SUMIF(P11:P20,"○",$J11:$J20)</f>
        <v>0</v>
      </c>
      <c r="Q22" s="130"/>
      <c r="R22" s="130">
        <f t="shared" ref="R22" si="22">SUMIF(R11:R20,"○",$J11:$J20)</f>
        <v>0</v>
      </c>
      <c r="S22" s="130"/>
      <c r="U22" s="29"/>
    </row>
    <row r="23" spans="2:24" ht="18" customHeight="1">
      <c r="B23" s="114"/>
      <c r="D23" s="26" t="s">
        <v>96</v>
      </c>
      <c r="F23" s="33"/>
      <c r="G23" s="33"/>
      <c r="H23" s="33"/>
      <c r="I23" s="33"/>
      <c r="J23" s="45"/>
      <c r="K23" s="46" t="s">
        <v>124</v>
      </c>
      <c r="L23" s="131" t="e">
        <f>SUM(M10:M21)</f>
        <v>#N/A</v>
      </c>
      <c r="M23" s="131"/>
      <c r="N23" s="131" t="e">
        <f>IF(N8=0,0,SUM(O10:O21))</f>
        <v>#N/A</v>
      </c>
      <c r="O23" s="131"/>
      <c r="P23" s="131" t="e">
        <f t="shared" ref="P23" si="23">IF(P8=0,0,SUM(Q10:Q21))</f>
        <v>#N/A</v>
      </c>
      <c r="Q23" s="131"/>
      <c r="R23" s="131" t="e">
        <f t="shared" ref="R23" si="24">IF(R8=0,0,SUM(S10:S21))</f>
        <v>#N/A</v>
      </c>
      <c r="S23" s="131"/>
    </row>
    <row r="24" spans="2:24" ht="18" customHeight="1" thickBot="1">
      <c r="B24" s="114"/>
      <c r="D24" s="47" t="s">
        <v>92</v>
      </c>
      <c r="F24" s="33"/>
      <c r="G24" s="33"/>
      <c r="H24" s="33"/>
      <c r="I24" s="33"/>
      <c r="J24" s="45"/>
      <c r="K24" s="46" t="s">
        <v>125</v>
      </c>
      <c r="L24" s="116" t="e">
        <f>1/L23</f>
        <v>#N/A</v>
      </c>
      <c r="M24" s="116"/>
      <c r="N24" s="116" t="e">
        <f>IF(N8=0,0,1/N23)</f>
        <v>#N/A</v>
      </c>
      <c r="O24" s="116"/>
      <c r="P24" s="117" t="e">
        <f t="shared" ref="P24" si="25">IF(P8=0,0,1/P23)</f>
        <v>#N/A</v>
      </c>
      <c r="Q24" s="118"/>
      <c r="R24" s="117" t="e">
        <f t="shared" ref="R24" si="26">IF(R8=0,0,1/R23)</f>
        <v>#N/A</v>
      </c>
      <c r="S24" s="118"/>
    </row>
    <row r="25" spans="2:24" ht="20.25" customHeight="1" thickBot="1">
      <c r="B25" s="115"/>
      <c r="D25" s="47" t="s">
        <v>93</v>
      </c>
      <c r="F25" s="48"/>
      <c r="G25" s="48"/>
      <c r="H25" s="48"/>
      <c r="I25" s="48"/>
      <c r="J25" s="48"/>
      <c r="K25" s="49" t="s">
        <v>123</v>
      </c>
      <c r="L25" s="119" t="e">
        <f>(L24*L8+N24*N8+P24*P8+R24*R8)/(L8+N8+P8+R8)</f>
        <v>#N/A</v>
      </c>
      <c r="M25" s="120"/>
      <c r="N25" s="120"/>
      <c r="O25" s="120"/>
      <c r="P25" s="120"/>
      <c r="Q25" s="120"/>
      <c r="R25" s="120"/>
      <c r="S25" s="121"/>
    </row>
    <row r="26" spans="2:24" ht="18" customHeight="1">
      <c r="B26" s="53"/>
    </row>
    <row r="27" spans="2:24" ht="18" customHeight="1" thickBot="1">
      <c r="B27" s="113">
        <v>2</v>
      </c>
      <c r="D27" s="27" t="s">
        <v>130</v>
      </c>
      <c r="F27" s="28" t="s">
        <v>188</v>
      </c>
      <c r="U27" s="29" t="s">
        <v>27</v>
      </c>
    </row>
    <row r="28" spans="2:24" ht="24" customHeight="1" thickTop="1">
      <c r="B28" s="114"/>
      <c r="D28" s="150"/>
      <c r="E28" s="30"/>
      <c r="F28" s="153"/>
      <c r="J28" s="30" t="s">
        <v>128</v>
      </c>
      <c r="K28" s="155" t="str">
        <f>IF(COUNTIF(参照!AK$2:AK$72,U28),"OK","部位と工法の種類を正しく選択してください")</f>
        <v>部位と工法の種類を正しく選択してください</v>
      </c>
      <c r="L28" s="155"/>
      <c r="M28" s="155"/>
      <c r="N28" s="155"/>
      <c r="O28" s="155"/>
      <c r="P28" s="167" t="s">
        <v>126</v>
      </c>
      <c r="Q28" s="168"/>
      <c r="R28" s="156" t="e">
        <f>ROUND(L49,3)</f>
        <v>#N/A</v>
      </c>
      <c r="S28" s="157"/>
      <c r="U28" s="29" t="str">
        <f>D28&amp;F31</f>
        <v/>
      </c>
    </row>
    <row r="29" spans="2:24" ht="24" customHeight="1" thickBot="1">
      <c r="B29" s="114"/>
      <c r="D29" s="151"/>
      <c r="E29" s="30"/>
      <c r="F29" s="154"/>
      <c r="J29" s="30" t="s">
        <v>129</v>
      </c>
      <c r="K29" s="155" t="e">
        <f>IF(VLOOKUP(F31,参照!T$2:AA$72,8,FALSE)="○","OK","各断面の厚さの合計が一致していません")</f>
        <v>#N/A</v>
      </c>
      <c r="L29" s="155"/>
      <c r="M29" s="155"/>
      <c r="N29" s="155"/>
      <c r="O29" s="155"/>
      <c r="P29" s="167"/>
      <c r="Q29" s="168"/>
      <c r="R29" s="158"/>
      <c r="S29" s="159"/>
      <c r="U29" s="29" t="s">
        <v>74</v>
      </c>
      <c r="X29" s="29" t="e">
        <f>VLOOKUP(D28,参照!L$1:N$10,2,FALSE)</f>
        <v>#N/A</v>
      </c>
    </row>
    <row r="30" spans="2:24" ht="18" customHeight="1" thickTop="1">
      <c r="B30" s="114"/>
      <c r="D30" s="151"/>
      <c r="F30" s="28" t="s">
        <v>29</v>
      </c>
      <c r="G30" s="31"/>
      <c r="U30" s="29" t="s">
        <v>83</v>
      </c>
      <c r="X30" s="29" t="e">
        <f>VLOOKUP(D28,参照!L$1:N$10,3,FALSE)</f>
        <v>#N/A</v>
      </c>
    </row>
    <row r="31" spans="2:24" ht="24" customHeight="1">
      <c r="B31" s="114"/>
      <c r="D31" s="152"/>
      <c r="F31" s="160"/>
      <c r="G31" s="161"/>
      <c r="H31" s="161"/>
      <c r="I31" s="162"/>
      <c r="J31" s="32"/>
      <c r="K31" s="32"/>
      <c r="L31" s="163" t="s">
        <v>0</v>
      </c>
      <c r="M31" s="163"/>
      <c r="N31" s="164" t="s">
        <v>7</v>
      </c>
      <c r="O31" s="165"/>
      <c r="P31" s="165"/>
      <c r="Q31" s="166"/>
      <c r="R31" s="163" t="s">
        <v>1</v>
      </c>
      <c r="S31" s="163"/>
      <c r="U31" s="29"/>
    </row>
    <row r="32" spans="2:24" ht="18" customHeight="1">
      <c r="B32" s="114"/>
      <c r="F32" s="32"/>
      <c r="G32" s="32"/>
      <c r="H32" s="32"/>
      <c r="I32" s="32"/>
      <c r="J32" s="33"/>
      <c r="K32" s="34" t="s">
        <v>2</v>
      </c>
      <c r="L32" s="142" t="e">
        <f>VLOOKUP(F31,面積比率,2,FALSE)</f>
        <v>#N/A</v>
      </c>
      <c r="M32" s="142"/>
      <c r="N32" s="142" t="e">
        <f>VLOOKUP(F31,面積比率,3,FALSE)</f>
        <v>#N/A</v>
      </c>
      <c r="O32" s="142"/>
      <c r="P32" s="142" t="e">
        <f>VLOOKUP(F31,面積比率,4,FALSE)</f>
        <v>#N/A</v>
      </c>
      <c r="Q32" s="142"/>
      <c r="R32" s="142" t="e">
        <f>VLOOKUP(F31,面積比率,5,FALSE)</f>
        <v>#N/A</v>
      </c>
      <c r="S32" s="142"/>
    </row>
    <row r="33" spans="2:21" ht="27" customHeight="1">
      <c r="B33" s="114"/>
      <c r="D33" s="143" t="s">
        <v>60</v>
      </c>
      <c r="E33" s="144"/>
      <c r="F33" s="145" t="s">
        <v>3</v>
      </c>
      <c r="G33" s="146"/>
      <c r="H33" s="146"/>
      <c r="I33" s="147"/>
      <c r="J33" s="35" t="s">
        <v>98</v>
      </c>
      <c r="K33" s="35" t="s">
        <v>97</v>
      </c>
      <c r="L33" s="148" t="s">
        <v>99</v>
      </c>
      <c r="M33" s="149"/>
      <c r="N33" s="148" t="s">
        <v>99</v>
      </c>
      <c r="O33" s="149"/>
      <c r="P33" s="148" t="s">
        <v>99</v>
      </c>
      <c r="Q33" s="149"/>
      <c r="R33" s="148" t="s">
        <v>99</v>
      </c>
      <c r="S33" s="149"/>
    </row>
    <row r="34" spans="2:21" ht="18" customHeight="1">
      <c r="B34" s="114"/>
      <c r="D34" s="137" t="s">
        <v>71</v>
      </c>
      <c r="E34" s="138"/>
      <c r="F34" s="139"/>
      <c r="G34" s="140"/>
      <c r="H34" s="140"/>
      <c r="I34" s="141"/>
      <c r="J34" s="36"/>
      <c r="K34" s="36"/>
      <c r="L34" s="25" t="s">
        <v>4</v>
      </c>
      <c r="M34" s="37" t="e">
        <f>VLOOKUP($F34,参照!$G$2:$H$13,2,FALSE)</f>
        <v>#N/A</v>
      </c>
      <c r="N34" s="25" t="s">
        <v>4</v>
      </c>
      <c r="O34" s="37" t="e">
        <f>VLOOKUP($F34,参照!$G$2:$H$13,2,FALSE)</f>
        <v>#N/A</v>
      </c>
      <c r="P34" s="25" t="s">
        <v>94</v>
      </c>
      <c r="Q34" s="37" t="e">
        <f>VLOOKUP($F34,参照!$G$2:$H$13,2,FALSE)</f>
        <v>#N/A</v>
      </c>
      <c r="R34" s="25" t="s">
        <v>4</v>
      </c>
      <c r="S34" s="37" t="e">
        <f>VLOOKUP($F34,参照!$G$2:$H$13,2,FALSE)</f>
        <v>#N/A</v>
      </c>
    </row>
    <row r="35" spans="2:21" ht="18" customHeight="1">
      <c r="B35" s="114"/>
      <c r="D35" s="132"/>
      <c r="E35" s="133"/>
      <c r="F35" s="134"/>
      <c r="G35" s="135"/>
      <c r="H35" s="135"/>
      <c r="I35" s="136"/>
      <c r="J35" s="16"/>
      <c r="K35" s="38" t="str">
        <f>IFERROR(INDEX(材料!C$6:D$223,MATCH(U35,材料!F$6:F$223,0),2),"")</f>
        <v/>
      </c>
      <c r="L35" s="1"/>
      <c r="M35" s="40" t="str">
        <f>IF($D35="","",IF(L35="○",IF($F35="空気層",IF($J35&lt;10,((0.09*$J35/10)),0.09),($J35/1000)/$K35),0))</f>
        <v/>
      </c>
      <c r="N35" s="1"/>
      <c r="O35" s="40" t="str">
        <f>IF($D35="","",IF(N35="○",IF($F35="空気層",IF($J35&lt;10,((0.09*$J35/10)),0.09),($J35/1000)/$K35),0))</f>
        <v/>
      </c>
      <c r="P35" s="1"/>
      <c r="Q35" s="40" t="str">
        <f>IF($D35="","",IF(P35="○",IF($F35="空気層",IF($J35&lt;10,((0.09*$J35/10)),0.09),($J35/1000)/$K35),0))</f>
        <v/>
      </c>
      <c r="R35" s="1"/>
      <c r="S35" s="40" t="str">
        <f>IF($D35="","",IF(R35="○",IF($F35="空気層",IF($J35&lt;10,((0.09*$J35/10)),0.09),($J35/1000)/$K35),0))</f>
        <v/>
      </c>
      <c r="U35" s="29" t="str">
        <f>D35&amp;F35</f>
        <v/>
      </c>
    </row>
    <row r="36" spans="2:21" ht="18" customHeight="1">
      <c r="B36" s="114"/>
      <c r="D36" s="132"/>
      <c r="E36" s="133"/>
      <c r="F36" s="134"/>
      <c r="G36" s="135"/>
      <c r="H36" s="135"/>
      <c r="I36" s="136"/>
      <c r="J36" s="16"/>
      <c r="K36" s="38" t="str">
        <f>IFERROR(INDEX(材料!C$6:D$223,MATCH(U36,材料!F$6:F$223,0),2),"")</f>
        <v/>
      </c>
      <c r="L36" s="1"/>
      <c r="M36" s="40" t="str">
        <f t="shared" ref="M36" si="27">IF($D36="","",IF(L36="○",IF($F36="空気層",IF($J36&lt;10,((0.09*$J36/10)),0.09),($J36/1000)/$K36),0))</f>
        <v/>
      </c>
      <c r="N36" s="1"/>
      <c r="O36" s="40" t="str">
        <f t="shared" ref="O36" si="28">IF($D36="","",IF(N36="○",IF($F36="空気層",IF($J36&lt;10,((0.09*$J36/10)),0.09),($J36/1000)/$K36),0))</f>
        <v/>
      </c>
      <c r="P36" s="1"/>
      <c r="Q36" s="40" t="str">
        <f t="shared" ref="Q36" si="29">IF($D36="","",IF(P36="○",IF($F36="空気層",IF($J36&lt;10,((0.09*$J36/10)),0.09),($J36/1000)/$K36),0))</f>
        <v/>
      </c>
      <c r="R36" s="1"/>
      <c r="S36" s="40" t="str">
        <f t="shared" ref="S36" si="30">IF($D36="","",IF(R36="○",IF($F36="空気層",IF($J36&lt;10,((0.09*$J36/10)),0.09),($J36/1000)/$K36),0))</f>
        <v/>
      </c>
      <c r="U36" s="29" t="str">
        <f t="shared" ref="U36:U44" si="31">D36&amp;F36</f>
        <v/>
      </c>
    </row>
    <row r="37" spans="2:21" ht="18" customHeight="1">
      <c r="B37" s="114"/>
      <c r="D37" s="132"/>
      <c r="E37" s="133"/>
      <c r="F37" s="134"/>
      <c r="G37" s="135"/>
      <c r="H37" s="135"/>
      <c r="I37" s="136"/>
      <c r="J37" s="16"/>
      <c r="K37" s="38" t="str">
        <f>IFERROR(INDEX(材料!C$6:D$223,MATCH(U37,材料!F$6:F$223,0),2),"")</f>
        <v/>
      </c>
      <c r="L37" s="1"/>
      <c r="M37" s="40" t="str">
        <f t="shared" ref="M37" si="32">IF($D37="","",IF(L37="○",IF($F37="空気層",IF($J37&lt;10,((0.09*$J37/10)),0.09),($J37/1000)/$K37),0))</f>
        <v/>
      </c>
      <c r="N37" s="1"/>
      <c r="O37" s="40" t="str">
        <f t="shared" ref="O37" si="33">IF($D37="","",IF(N37="○",IF($F37="空気層",IF($J37&lt;10,((0.09*$J37/10)),0.09),($J37/1000)/$K37),0))</f>
        <v/>
      </c>
      <c r="P37" s="1"/>
      <c r="Q37" s="40" t="str">
        <f t="shared" ref="Q37" si="34">IF($D37="","",IF(P37="○",IF($F37="空気層",IF($J37&lt;10,((0.09*$J37/10)),0.09),($J37/1000)/$K37),0))</f>
        <v/>
      </c>
      <c r="R37" s="1"/>
      <c r="S37" s="40" t="str">
        <f t="shared" ref="S37" si="35">IF($D37="","",IF(R37="○",IF($F37="空気層",IF($J37&lt;10,((0.09*$J37/10)),0.09),($J37/1000)/$K37),0))</f>
        <v/>
      </c>
      <c r="U37" s="29" t="str">
        <f t="shared" si="31"/>
        <v/>
      </c>
    </row>
    <row r="38" spans="2:21" ht="18" customHeight="1">
      <c r="B38" s="114"/>
      <c r="D38" s="132"/>
      <c r="E38" s="133"/>
      <c r="F38" s="134"/>
      <c r="G38" s="135"/>
      <c r="H38" s="135"/>
      <c r="I38" s="136"/>
      <c r="J38" s="16"/>
      <c r="K38" s="38" t="str">
        <f>IFERROR(INDEX(材料!C$6:D$223,MATCH(U38,材料!F$6:F$223,0),2),"")</f>
        <v/>
      </c>
      <c r="L38" s="1"/>
      <c r="M38" s="40" t="str">
        <f t="shared" ref="M38" si="36">IF($D38="","",IF(L38="○",IF($F38="空気層",IF($J38&lt;10,((0.09*$J38/10)),0.09),($J38/1000)/$K38),0))</f>
        <v/>
      </c>
      <c r="N38" s="1"/>
      <c r="O38" s="40" t="str">
        <f t="shared" ref="O38" si="37">IF($D38="","",IF(N38="○",IF($F38="空気層",IF($J38&lt;10,((0.09*$J38/10)),0.09),($J38/1000)/$K38),0))</f>
        <v/>
      </c>
      <c r="P38" s="1"/>
      <c r="Q38" s="40" t="str">
        <f t="shared" ref="Q38" si="38">IF($D38="","",IF(P38="○",IF($F38="空気層",IF($J38&lt;10,((0.09*$J38/10)),0.09),($J38/1000)/$K38),0))</f>
        <v/>
      </c>
      <c r="R38" s="1"/>
      <c r="S38" s="40" t="str">
        <f t="shared" ref="S38" si="39">IF($D38="","",IF(R38="○",IF($F38="空気層",IF($J38&lt;10,((0.09*$J38/10)),0.09),($J38/1000)/$K38),0))</f>
        <v/>
      </c>
      <c r="U38" s="29" t="str">
        <f t="shared" si="31"/>
        <v/>
      </c>
    </row>
    <row r="39" spans="2:21" ht="18" customHeight="1">
      <c r="B39" s="114"/>
      <c r="D39" s="132"/>
      <c r="E39" s="133"/>
      <c r="F39" s="134"/>
      <c r="G39" s="135"/>
      <c r="H39" s="135"/>
      <c r="I39" s="136"/>
      <c r="J39" s="16"/>
      <c r="K39" s="38" t="str">
        <f>IFERROR(INDEX(材料!C$6:D$223,MATCH(U39,材料!F$6:F$223,0),2),"")</f>
        <v/>
      </c>
      <c r="L39" s="1"/>
      <c r="M39" s="40" t="str">
        <f t="shared" ref="M39" si="40">IF($D39="","",IF(L39="○",IF($F39="空気層",IF($J39&lt;10,((0.09*$J39/10)),0.09),($J39/1000)/$K39),0))</f>
        <v/>
      </c>
      <c r="N39" s="1"/>
      <c r="O39" s="40" t="str">
        <f t="shared" ref="O39" si="41">IF($D39="","",IF(N39="○",IF($F39="空気層",IF($J39&lt;10,((0.09*$J39/10)),0.09),($J39/1000)/$K39),0))</f>
        <v/>
      </c>
      <c r="P39" s="1"/>
      <c r="Q39" s="40" t="str">
        <f t="shared" ref="Q39" si="42">IF($D39="","",IF(P39="○",IF($F39="空気層",IF($J39&lt;10,((0.09*$J39/10)),0.09),($J39/1000)/$K39),0))</f>
        <v/>
      </c>
      <c r="R39" s="1"/>
      <c r="S39" s="40" t="str">
        <f t="shared" ref="S39" si="43">IF($D39="","",IF(R39="○",IF($F39="空気層",IF($J39&lt;10,((0.09*$J39/10)),0.09),($J39/1000)/$K39),0))</f>
        <v/>
      </c>
      <c r="U39" s="29" t="str">
        <f t="shared" si="31"/>
        <v/>
      </c>
    </row>
    <row r="40" spans="2:21" ht="18" customHeight="1">
      <c r="B40" s="114"/>
      <c r="D40" s="132"/>
      <c r="E40" s="133"/>
      <c r="F40" s="134"/>
      <c r="G40" s="135"/>
      <c r="H40" s="135"/>
      <c r="I40" s="136"/>
      <c r="J40" s="16"/>
      <c r="K40" s="38" t="str">
        <f>IFERROR(INDEX(材料!C$6:D$223,MATCH(U40,材料!F$6:F$223,0),2),"")</f>
        <v/>
      </c>
      <c r="L40" s="1"/>
      <c r="M40" s="40" t="str">
        <f t="shared" ref="M40" si="44">IF($D40="","",IF(L40="○",IF($F40="空気層",IF($J40&lt;10,((0.09*$J40/10)),0.09),($J40/1000)/$K40),0))</f>
        <v/>
      </c>
      <c r="N40" s="1"/>
      <c r="O40" s="40" t="str">
        <f t="shared" ref="O40" si="45">IF($D40="","",IF(N40="○",IF($F40="空気層",IF($J40&lt;10,((0.09*$J40/10)),0.09),($J40/1000)/$K40),0))</f>
        <v/>
      </c>
      <c r="P40" s="1"/>
      <c r="Q40" s="40" t="str">
        <f t="shared" ref="Q40" si="46">IF($D40="","",IF(P40="○",IF($F40="空気層",IF($J40&lt;10,((0.09*$J40/10)),0.09),($J40/1000)/$K40),0))</f>
        <v/>
      </c>
      <c r="R40" s="1"/>
      <c r="S40" s="40" t="str">
        <f t="shared" ref="S40" si="47">IF($D40="","",IF(R40="○",IF($F40="空気層",IF($J40&lt;10,((0.09*$J40/10)),0.09),($J40/1000)/$K40),0))</f>
        <v/>
      </c>
      <c r="U40" s="29" t="str">
        <f t="shared" si="31"/>
        <v/>
      </c>
    </row>
    <row r="41" spans="2:21" ht="18" customHeight="1">
      <c r="B41" s="114"/>
      <c r="D41" s="132"/>
      <c r="E41" s="133"/>
      <c r="F41" s="134"/>
      <c r="G41" s="135"/>
      <c r="H41" s="135"/>
      <c r="I41" s="136"/>
      <c r="J41" s="16"/>
      <c r="K41" s="38" t="str">
        <f>IFERROR(INDEX(材料!C$6:D$223,MATCH(U41,材料!F$6:F$223,0),2),"")</f>
        <v/>
      </c>
      <c r="L41" s="1"/>
      <c r="M41" s="40" t="str">
        <f t="shared" ref="M41" si="48">IF($D41="","",IF(L41="○",IF($F41="空気層",IF($J41&lt;10,((0.09*$J41/10)),0.09),($J41/1000)/$K41),0))</f>
        <v/>
      </c>
      <c r="N41" s="1"/>
      <c r="O41" s="40" t="str">
        <f t="shared" ref="O41" si="49">IF($D41="","",IF(N41="○",IF($F41="空気層",IF($J41&lt;10,((0.09*$J41/10)),0.09),($J41/1000)/$K41),0))</f>
        <v/>
      </c>
      <c r="P41" s="1"/>
      <c r="Q41" s="40" t="str">
        <f t="shared" ref="Q41" si="50">IF($D41="","",IF(P41="○",IF($F41="空気層",IF($J41&lt;10,((0.09*$J41/10)),0.09),($J41/1000)/$K41),0))</f>
        <v/>
      </c>
      <c r="R41" s="1"/>
      <c r="S41" s="40" t="str">
        <f t="shared" ref="S41" si="51">IF($D41="","",IF(R41="○",IF($F41="空気層",IF($J41&lt;10,((0.09*$J41/10)),0.09),($J41/1000)/$K41),0))</f>
        <v/>
      </c>
      <c r="U41" s="29" t="str">
        <f t="shared" si="31"/>
        <v/>
      </c>
    </row>
    <row r="42" spans="2:21" ht="18" customHeight="1">
      <c r="B42" s="114"/>
      <c r="D42" s="132"/>
      <c r="E42" s="133"/>
      <c r="F42" s="134"/>
      <c r="G42" s="135"/>
      <c r="H42" s="135"/>
      <c r="I42" s="136"/>
      <c r="J42" s="16"/>
      <c r="K42" s="38" t="str">
        <f>IFERROR(INDEX(材料!C$6:D$223,MATCH(U42,材料!F$6:F$223,0),2),"")</f>
        <v/>
      </c>
      <c r="L42" s="1"/>
      <c r="M42" s="40" t="str">
        <f t="shared" ref="M42" si="52">IF($D42="","",IF(L42="○",IF($F42="空気層",IF($J42&lt;10,((0.09*$J42/10)),0.09),($J42/1000)/$K42),0))</f>
        <v/>
      </c>
      <c r="N42" s="1"/>
      <c r="O42" s="40" t="str">
        <f t="shared" ref="O42" si="53">IF($D42="","",IF(N42="○",IF($F42="空気層",IF($J42&lt;10,((0.09*$J42/10)),0.09),($J42/1000)/$K42),0))</f>
        <v/>
      </c>
      <c r="P42" s="1"/>
      <c r="Q42" s="40" t="str">
        <f t="shared" ref="Q42" si="54">IF($D42="","",IF(P42="○",IF($F42="空気層",IF($J42&lt;10,((0.09*$J42/10)),0.09),($J42/1000)/$K42),0))</f>
        <v/>
      </c>
      <c r="R42" s="1"/>
      <c r="S42" s="40" t="str">
        <f t="shared" ref="S42" si="55">IF($D42="","",IF(R42="○",IF($F42="空気層",IF($J42&lt;10,((0.09*$J42/10)),0.09),($J42/1000)/$K42),0))</f>
        <v/>
      </c>
      <c r="U42" s="29" t="str">
        <f t="shared" si="31"/>
        <v/>
      </c>
    </row>
    <row r="43" spans="2:21" ht="18" hidden="1" customHeight="1">
      <c r="B43" s="114"/>
      <c r="D43" s="122"/>
      <c r="E43" s="123"/>
      <c r="F43" s="122"/>
      <c r="G43" s="124"/>
      <c r="H43" s="124"/>
      <c r="I43" s="123"/>
      <c r="J43" s="41"/>
      <c r="K43" s="38" t="str">
        <f>IFERROR(INDEX(材料!#REF!,MATCH(U43,材料!#REF!,0),2),"")</f>
        <v/>
      </c>
      <c r="L43" s="39"/>
      <c r="M43" s="40" t="str">
        <f t="shared" ref="M43" si="56">IF($D43="","",IF(L43="○",IF(OR($F43="工場生産で気密　空気層_2cm以上",$F43="工場生産以外の空気層_1cm以上"),$K43,$J43/$K43),0))</f>
        <v/>
      </c>
      <c r="N43" s="39"/>
      <c r="O43" s="40" t="str">
        <f t="shared" ref="O43:O44" si="57">IF($D43="","",IF(N43="○",IF(OR($F43="工場生産で気密　空気層_2cm以上",$F43="工場生産以外の空気層_1cm以上"),$K43,$J43/$K43),0))</f>
        <v/>
      </c>
      <c r="P43" s="39"/>
      <c r="Q43" s="40" t="str">
        <f t="shared" ref="Q43:Q44" si="58">IF($D43="","",IF(P43="○",IF(OR($F43="工場生産で気密　空気層_2cm以上",$F43="工場生産以外の空気層_1cm以上"),$K43,$J43/$K43),0))</f>
        <v/>
      </c>
      <c r="R43" s="39"/>
      <c r="S43" s="40" t="str">
        <f t="shared" ref="S43:S44" si="59">IF($D43="","",IF(R43="○",IF(OR($F43="工場生産で気密　空気層_2cm以上",$F43="工場生産以外の空気層_1cm以上"),$K43,$J43/$K43),0))</f>
        <v/>
      </c>
      <c r="U43" s="29" t="str">
        <f t="shared" si="31"/>
        <v/>
      </c>
    </row>
    <row r="44" spans="2:21" ht="18" hidden="1" customHeight="1">
      <c r="B44" s="114"/>
      <c r="D44" s="122"/>
      <c r="E44" s="123"/>
      <c r="F44" s="122"/>
      <c r="G44" s="124"/>
      <c r="H44" s="124"/>
      <c r="I44" s="123"/>
      <c r="J44" s="41"/>
      <c r="K44" s="38" t="str">
        <f>IFERROR(INDEX(材料!#REF!,MATCH(U44,材料!#REF!,0),2),"")</f>
        <v/>
      </c>
      <c r="L44" s="39"/>
      <c r="M44" s="40" t="str">
        <f t="shared" ref="M44" si="60">IF($D44="","",IF(L44="○",IF(OR($F44="工場生産で気密　空気層_2cm以上",$F44="工場生産以外の空気層_1cm以上"),$K44,$J44/$K44),0))</f>
        <v/>
      </c>
      <c r="N44" s="39"/>
      <c r="O44" s="40" t="str">
        <f t="shared" si="57"/>
        <v/>
      </c>
      <c r="P44" s="39"/>
      <c r="Q44" s="40" t="str">
        <f t="shared" si="58"/>
        <v/>
      </c>
      <c r="R44" s="39"/>
      <c r="S44" s="40" t="str">
        <f t="shared" si="59"/>
        <v/>
      </c>
      <c r="U44" s="29" t="str">
        <f t="shared" si="31"/>
        <v/>
      </c>
    </row>
    <row r="45" spans="2:21" ht="18" customHeight="1">
      <c r="B45" s="114"/>
      <c r="D45" s="125" t="s">
        <v>70</v>
      </c>
      <c r="E45" s="126"/>
      <c r="F45" s="127" t="s">
        <v>73</v>
      </c>
      <c r="G45" s="128"/>
      <c r="H45" s="128"/>
      <c r="I45" s="129"/>
      <c r="J45" s="42"/>
      <c r="K45" s="42"/>
      <c r="L45" s="24" t="s">
        <v>4</v>
      </c>
      <c r="M45" s="43" t="e">
        <f>VLOOKUP(D28,参照!$C$2:$D$10,2,FALSE)</f>
        <v>#N/A</v>
      </c>
      <c r="N45" s="24" t="s">
        <v>4</v>
      </c>
      <c r="O45" s="44" t="e">
        <f>VLOOKUP(D28,参照!$C$2:$D$10,2,FALSE)</f>
        <v>#N/A</v>
      </c>
      <c r="P45" s="24" t="s">
        <v>4</v>
      </c>
      <c r="Q45" s="44" t="e">
        <f>VLOOKUP(D28,参照!$C$2:$D$10,2,FALSE)</f>
        <v>#N/A</v>
      </c>
      <c r="R45" s="24" t="s">
        <v>4</v>
      </c>
      <c r="S45" s="44" t="e">
        <f>VLOOKUP(D28,参照!$C$2:$D$10,2,FALSE)</f>
        <v>#N/A</v>
      </c>
    </row>
    <row r="46" spans="2:21" ht="18" customHeight="1">
      <c r="B46" s="114"/>
      <c r="F46" s="33"/>
      <c r="G46" s="33"/>
      <c r="H46" s="33"/>
      <c r="I46" s="33"/>
      <c r="J46" s="45"/>
      <c r="K46" s="46" t="s">
        <v>122</v>
      </c>
      <c r="L46" s="130">
        <f>SUMIF(L35:L44,"○",$J35:$J44)</f>
        <v>0</v>
      </c>
      <c r="M46" s="130"/>
      <c r="N46" s="130">
        <f t="shared" ref="N46" si="61">SUMIF(N35:N44,"○",$J35:$J44)</f>
        <v>0</v>
      </c>
      <c r="O46" s="130"/>
      <c r="P46" s="130">
        <f t="shared" ref="P46" si="62">SUMIF(P35:P44,"○",$J35:$J44)</f>
        <v>0</v>
      </c>
      <c r="Q46" s="130"/>
      <c r="R46" s="130">
        <f>SUMIF(R35:R44,"○",$J35:$J44)</f>
        <v>0</v>
      </c>
      <c r="S46" s="130"/>
      <c r="U46" s="29"/>
    </row>
    <row r="47" spans="2:21" ht="18" customHeight="1">
      <c r="B47" s="114"/>
      <c r="D47" s="26" t="s">
        <v>96</v>
      </c>
      <c r="F47" s="33"/>
      <c r="G47" s="33"/>
      <c r="H47" s="33"/>
      <c r="I47" s="33"/>
      <c r="J47" s="45"/>
      <c r="K47" s="46" t="s">
        <v>124</v>
      </c>
      <c r="L47" s="131" t="e">
        <f>SUM(M34:M45)</f>
        <v>#N/A</v>
      </c>
      <c r="M47" s="131"/>
      <c r="N47" s="131" t="e">
        <f>IF(N32=0,0,SUM(O34:O45))</f>
        <v>#N/A</v>
      </c>
      <c r="O47" s="131"/>
      <c r="P47" s="131" t="e">
        <f t="shared" ref="P47" si="63">IF(P32=0,0,SUM(Q34:Q45))</f>
        <v>#N/A</v>
      </c>
      <c r="Q47" s="131"/>
      <c r="R47" s="131" t="e">
        <f t="shared" ref="R47" si="64">IF(R32=0,0,SUM(S34:S45))</f>
        <v>#N/A</v>
      </c>
      <c r="S47" s="131"/>
    </row>
    <row r="48" spans="2:21" ht="18" customHeight="1" thickBot="1">
      <c r="B48" s="114"/>
      <c r="D48" s="47" t="s">
        <v>92</v>
      </c>
      <c r="F48" s="33"/>
      <c r="G48" s="33"/>
      <c r="H48" s="33"/>
      <c r="I48" s="33"/>
      <c r="J48" s="45"/>
      <c r="K48" s="46" t="s">
        <v>125</v>
      </c>
      <c r="L48" s="116" t="e">
        <f>1/L47</f>
        <v>#N/A</v>
      </c>
      <c r="M48" s="116"/>
      <c r="N48" s="116" t="e">
        <f>IF(N32=0,0,1/N47)</f>
        <v>#N/A</v>
      </c>
      <c r="O48" s="116"/>
      <c r="P48" s="117" t="e">
        <f t="shared" ref="P48" si="65">IF(P32=0,0,1/P47)</f>
        <v>#N/A</v>
      </c>
      <c r="Q48" s="118"/>
      <c r="R48" s="117" t="e">
        <f t="shared" ref="R48" si="66">IF(R32=0,0,1/R47)</f>
        <v>#N/A</v>
      </c>
      <c r="S48" s="118"/>
    </row>
    <row r="49" spans="2:24" ht="20.25" customHeight="1" thickBot="1">
      <c r="B49" s="115"/>
      <c r="D49" s="47" t="s">
        <v>93</v>
      </c>
      <c r="F49" s="48"/>
      <c r="G49" s="48"/>
      <c r="H49" s="48"/>
      <c r="I49" s="48"/>
      <c r="J49" s="48"/>
      <c r="K49" s="49" t="s">
        <v>123</v>
      </c>
      <c r="L49" s="119" t="e">
        <f>(L48*L32+N48*N32+P48*P32+R48*R32)/(L32+N32+P32+R32)</f>
        <v>#N/A</v>
      </c>
      <c r="M49" s="120"/>
      <c r="N49" s="120"/>
      <c r="O49" s="120"/>
      <c r="P49" s="120"/>
      <c r="Q49" s="120"/>
      <c r="R49" s="120"/>
      <c r="S49" s="121"/>
    </row>
    <row r="50" spans="2:24" ht="18" customHeight="1">
      <c r="B50" s="53"/>
    </row>
    <row r="51" spans="2:24" ht="18" customHeight="1" thickBot="1">
      <c r="B51" s="113">
        <v>3</v>
      </c>
      <c r="D51" s="27" t="s">
        <v>130</v>
      </c>
      <c r="F51" s="28" t="s">
        <v>188</v>
      </c>
      <c r="U51" s="29" t="s">
        <v>27</v>
      </c>
    </row>
    <row r="52" spans="2:24" ht="24" customHeight="1" thickTop="1">
      <c r="B52" s="114"/>
      <c r="D52" s="150"/>
      <c r="E52" s="30"/>
      <c r="F52" s="153"/>
      <c r="J52" s="30" t="s">
        <v>128</v>
      </c>
      <c r="K52" s="155" t="str">
        <f>IF(COUNTIF(参照!AK$2:AK$72,U52),"OK","部位と工法の種類を正しく選択してください")</f>
        <v>部位と工法の種類を正しく選択してください</v>
      </c>
      <c r="L52" s="155"/>
      <c r="M52" s="155"/>
      <c r="N52" s="155"/>
      <c r="O52" s="155"/>
      <c r="P52" s="167" t="s">
        <v>126</v>
      </c>
      <c r="Q52" s="168"/>
      <c r="R52" s="156" t="e">
        <f>ROUND(L73,3)</f>
        <v>#N/A</v>
      </c>
      <c r="S52" s="157"/>
      <c r="U52" s="29" t="str">
        <f>D52&amp;F55</f>
        <v/>
      </c>
    </row>
    <row r="53" spans="2:24" ht="24" customHeight="1" thickBot="1">
      <c r="B53" s="114"/>
      <c r="D53" s="151"/>
      <c r="E53" s="30"/>
      <c r="F53" s="154"/>
      <c r="J53" s="30" t="s">
        <v>129</v>
      </c>
      <c r="K53" s="155" t="e">
        <f>IF(VLOOKUP(F55,参照!T$2:AB$72,9,FALSE)="○","OK","各断面の厚さの合計が一致していません")</f>
        <v>#N/A</v>
      </c>
      <c r="L53" s="155"/>
      <c r="M53" s="155"/>
      <c r="N53" s="155"/>
      <c r="O53" s="155"/>
      <c r="P53" s="167"/>
      <c r="Q53" s="168"/>
      <c r="R53" s="158"/>
      <c r="S53" s="159"/>
      <c r="U53" s="29" t="s">
        <v>74</v>
      </c>
      <c r="X53" s="29" t="e">
        <f>VLOOKUP(D52,参照!L$1:N$10,2,FALSE)</f>
        <v>#N/A</v>
      </c>
    </row>
    <row r="54" spans="2:24" ht="18" customHeight="1" thickTop="1">
      <c r="B54" s="114"/>
      <c r="D54" s="151"/>
      <c r="F54" s="28" t="s">
        <v>29</v>
      </c>
      <c r="G54" s="31"/>
      <c r="U54" s="29" t="s">
        <v>79</v>
      </c>
      <c r="X54" s="29" t="e">
        <f>VLOOKUP(D52,参照!L$1:N$10,3,FALSE)</f>
        <v>#N/A</v>
      </c>
    </row>
    <row r="55" spans="2:24" ht="24" customHeight="1">
      <c r="B55" s="114"/>
      <c r="D55" s="152"/>
      <c r="F55" s="160"/>
      <c r="G55" s="161"/>
      <c r="H55" s="161"/>
      <c r="I55" s="162"/>
      <c r="J55" s="32"/>
      <c r="K55" s="32"/>
      <c r="L55" s="163" t="s">
        <v>0</v>
      </c>
      <c r="M55" s="163"/>
      <c r="N55" s="164" t="s">
        <v>7</v>
      </c>
      <c r="O55" s="165"/>
      <c r="P55" s="165"/>
      <c r="Q55" s="166"/>
      <c r="R55" s="163" t="s">
        <v>1</v>
      </c>
      <c r="S55" s="163"/>
      <c r="U55" s="29"/>
    </row>
    <row r="56" spans="2:24" ht="18" customHeight="1">
      <c r="B56" s="114"/>
      <c r="F56" s="32"/>
      <c r="G56" s="32"/>
      <c r="H56" s="32"/>
      <c r="I56" s="32"/>
      <c r="J56" s="33"/>
      <c r="K56" s="34" t="s">
        <v>2</v>
      </c>
      <c r="L56" s="142" t="e">
        <f>VLOOKUP(F55,面積比率,2,FALSE)</f>
        <v>#N/A</v>
      </c>
      <c r="M56" s="142"/>
      <c r="N56" s="142" t="e">
        <f>VLOOKUP(F55,面積比率,3,FALSE)</f>
        <v>#N/A</v>
      </c>
      <c r="O56" s="142"/>
      <c r="P56" s="142" t="e">
        <f>VLOOKUP(F55,面積比率,4,FALSE)</f>
        <v>#N/A</v>
      </c>
      <c r="Q56" s="142"/>
      <c r="R56" s="142" t="e">
        <f>VLOOKUP(F55,面積比率,5,FALSE)</f>
        <v>#N/A</v>
      </c>
      <c r="S56" s="142"/>
    </row>
    <row r="57" spans="2:24" ht="27" customHeight="1">
      <c r="B57" s="114"/>
      <c r="D57" s="143" t="s">
        <v>60</v>
      </c>
      <c r="E57" s="144"/>
      <c r="F57" s="145" t="s">
        <v>3</v>
      </c>
      <c r="G57" s="146"/>
      <c r="H57" s="146"/>
      <c r="I57" s="147"/>
      <c r="J57" s="35" t="s">
        <v>98</v>
      </c>
      <c r="K57" s="35" t="s">
        <v>97</v>
      </c>
      <c r="L57" s="148" t="s">
        <v>99</v>
      </c>
      <c r="M57" s="149"/>
      <c r="N57" s="148" t="s">
        <v>99</v>
      </c>
      <c r="O57" s="149"/>
      <c r="P57" s="148" t="s">
        <v>99</v>
      </c>
      <c r="Q57" s="149"/>
      <c r="R57" s="148" t="s">
        <v>99</v>
      </c>
      <c r="S57" s="149"/>
    </row>
    <row r="58" spans="2:24" ht="18" customHeight="1">
      <c r="B58" s="114"/>
      <c r="D58" s="137" t="s">
        <v>71</v>
      </c>
      <c r="E58" s="138"/>
      <c r="F58" s="139"/>
      <c r="G58" s="140"/>
      <c r="H58" s="140"/>
      <c r="I58" s="141"/>
      <c r="J58" s="36"/>
      <c r="K58" s="36"/>
      <c r="L58" s="25" t="s">
        <v>4</v>
      </c>
      <c r="M58" s="37" t="e">
        <f>VLOOKUP($F58,参照!$G$2:$H$13,2,FALSE)</f>
        <v>#N/A</v>
      </c>
      <c r="N58" s="25" t="s">
        <v>4</v>
      </c>
      <c r="O58" s="37" t="e">
        <f>VLOOKUP($F58,参照!$G$2:$H$13,2,FALSE)</f>
        <v>#N/A</v>
      </c>
      <c r="P58" s="25" t="s">
        <v>61</v>
      </c>
      <c r="Q58" s="37" t="e">
        <f>VLOOKUP($F58,参照!$G$2:$H$13,2,FALSE)</f>
        <v>#N/A</v>
      </c>
      <c r="R58" s="25" t="s">
        <v>4</v>
      </c>
      <c r="S58" s="37" t="e">
        <f>VLOOKUP($F58,参照!$G$2:$H$13,2,FALSE)</f>
        <v>#N/A</v>
      </c>
    </row>
    <row r="59" spans="2:24" ht="18" customHeight="1">
      <c r="B59" s="114"/>
      <c r="D59" s="132"/>
      <c r="E59" s="133"/>
      <c r="F59" s="134"/>
      <c r="G59" s="135"/>
      <c r="H59" s="135"/>
      <c r="I59" s="136"/>
      <c r="J59" s="16"/>
      <c r="K59" s="38" t="str">
        <f>IFERROR(INDEX(材料!C$6:D$223,MATCH(U59,材料!F$6:F$223,0),2),"")</f>
        <v/>
      </c>
      <c r="L59" s="1" t="s">
        <v>4</v>
      </c>
      <c r="M59" s="40" t="str">
        <f>IF($D59="","",IF(L59="○",IF($F59="空気層",IF($J59&lt;10,((0.09*$J59/10)),0.09),($J59/1000)/$K59),0))</f>
        <v/>
      </c>
      <c r="N59" s="1"/>
      <c r="O59" s="40" t="str">
        <f>IF($D59="","",IF(N59="○",IF($F59="空気層",IF($J59&lt;10,((0.09*$J59/10)),0.09),($J59/1000)/$K59),0))</f>
        <v/>
      </c>
      <c r="P59" s="1"/>
      <c r="Q59" s="40" t="str">
        <f>IF($D59="","",IF(P59="○",IF($F59="空気層",IF($J59&lt;10,((0.09*$J59/10)),0.09),($J59/1000)/$K59),0))</f>
        <v/>
      </c>
      <c r="R59" s="1"/>
      <c r="S59" s="40" t="str">
        <f>IF($D59="","",IF(R59="○",IF($F59="空気層",IF($J59&lt;10,((0.09*$J59/10)),0.09),($J59/1000)/$K59),0))</f>
        <v/>
      </c>
      <c r="U59" s="29" t="str">
        <f>D59&amp;F59</f>
        <v/>
      </c>
    </row>
    <row r="60" spans="2:24" ht="18" customHeight="1">
      <c r="B60" s="114"/>
      <c r="D60" s="132"/>
      <c r="E60" s="133"/>
      <c r="F60" s="134"/>
      <c r="G60" s="135"/>
      <c r="H60" s="135"/>
      <c r="I60" s="136"/>
      <c r="J60" s="16"/>
      <c r="K60" s="38" t="str">
        <f>IFERROR(INDEX(材料!C$6:D$223,MATCH(U60,材料!F$6:F$223,0),2),"")</f>
        <v/>
      </c>
      <c r="L60" s="1" t="s">
        <v>4</v>
      </c>
      <c r="M60" s="40" t="str">
        <f t="shared" ref="M60" si="67">IF($D60="","",IF(L60="○",IF($F60="空気層",IF($J60&lt;10,((0.09*$J60/10)),0.09),($J60/1000)/$K60),0))</f>
        <v/>
      </c>
      <c r="N60" s="1"/>
      <c r="O60" s="40" t="str">
        <f t="shared" ref="O60" si="68">IF($D60="","",IF(N60="○",IF($F60="空気層",IF($J60&lt;10,((0.09*$J60/10)),0.09),($J60/1000)/$K60),0))</f>
        <v/>
      </c>
      <c r="P60" s="1"/>
      <c r="Q60" s="40" t="str">
        <f t="shared" ref="Q60" si="69">IF($D60="","",IF(P60="○",IF($F60="空気層",IF($J60&lt;10,((0.09*$J60/10)),0.09),($J60/1000)/$K60),0))</f>
        <v/>
      </c>
      <c r="R60" s="1"/>
      <c r="S60" s="40" t="str">
        <f t="shared" ref="S60" si="70">IF($D60="","",IF(R60="○",IF($F60="空気層",IF($J60&lt;10,((0.09*$J60/10)),0.09),($J60/1000)/$K60),0))</f>
        <v/>
      </c>
      <c r="U60" s="29" t="str">
        <f t="shared" ref="U60:U68" si="71">D60&amp;F60</f>
        <v/>
      </c>
    </row>
    <row r="61" spans="2:24" ht="18" customHeight="1">
      <c r="B61" s="114"/>
      <c r="D61" s="132"/>
      <c r="E61" s="133"/>
      <c r="F61" s="134"/>
      <c r="G61" s="135"/>
      <c r="H61" s="135"/>
      <c r="I61" s="136"/>
      <c r="J61" s="16"/>
      <c r="K61" s="38" t="str">
        <f>IFERROR(INDEX(材料!C$6:D$223,MATCH(U61,材料!F$6:F$223,0),2),"")</f>
        <v/>
      </c>
      <c r="L61" s="1"/>
      <c r="M61" s="40" t="str">
        <f t="shared" ref="M61" si="72">IF($D61="","",IF(L61="○",IF($F61="空気層",IF($J61&lt;10,((0.09*$J61/10)),0.09),($J61/1000)/$K61),0))</f>
        <v/>
      </c>
      <c r="N61" s="1"/>
      <c r="O61" s="40" t="str">
        <f t="shared" ref="O61" si="73">IF($D61="","",IF(N61="○",IF($F61="空気層",IF($J61&lt;10,((0.09*$J61/10)),0.09),($J61/1000)/$K61),0))</f>
        <v/>
      </c>
      <c r="P61" s="1"/>
      <c r="Q61" s="40" t="str">
        <f t="shared" ref="Q61" si="74">IF($D61="","",IF(P61="○",IF($F61="空気層",IF($J61&lt;10,((0.09*$J61/10)),0.09),($J61/1000)/$K61),0))</f>
        <v/>
      </c>
      <c r="R61" s="1"/>
      <c r="S61" s="40" t="str">
        <f t="shared" ref="S61" si="75">IF($D61="","",IF(R61="○",IF($F61="空気層",IF($J61&lt;10,((0.09*$J61/10)),0.09),($J61/1000)/$K61),0))</f>
        <v/>
      </c>
      <c r="U61" s="29" t="str">
        <f t="shared" si="71"/>
        <v/>
      </c>
    </row>
    <row r="62" spans="2:24" ht="18" customHeight="1">
      <c r="B62" s="114"/>
      <c r="D62" s="132"/>
      <c r="E62" s="133"/>
      <c r="F62" s="134"/>
      <c r="G62" s="135"/>
      <c r="H62" s="135"/>
      <c r="I62" s="136"/>
      <c r="J62" s="16"/>
      <c r="K62" s="38" t="str">
        <f>IFERROR(INDEX(材料!C$6:D$223,MATCH(U62,材料!F$6:F$223,0),2),"")</f>
        <v/>
      </c>
      <c r="L62" s="1"/>
      <c r="M62" s="40" t="str">
        <f t="shared" ref="M62" si="76">IF($D62="","",IF(L62="○",IF($F62="空気層",IF($J62&lt;10,((0.09*$J62/10)),0.09),($J62/1000)/$K62),0))</f>
        <v/>
      </c>
      <c r="N62" s="1"/>
      <c r="O62" s="40" t="str">
        <f t="shared" ref="O62" si="77">IF($D62="","",IF(N62="○",IF($F62="空気層",IF($J62&lt;10,((0.09*$J62/10)),0.09),($J62/1000)/$K62),0))</f>
        <v/>
      </c>
      <c r="P62" s="1"/>
      <c r="Q62" s="40" t="str">
        <f t="shared" ref="Q62" si="78">IF($D62="","",IF(P62="○",IF($F62="空気層",IF($J62&lt;10,((0.09*$J62/10)),0.09),($J62/1000)/$K62),0))</f>
        <v/>
      </c>
      <c r="R62" s="1"/>
      <c r="S62" s="40" t="str">
        <f t="shared" ref="S62" si="79">IF($D62="","",IF(R62="○",IF($F62="空気層",IF($J62&lt;10,((0.09*$J62/10)),0.09),($J62/1000)/$K62),0))</f>
        <v/>
      </c>
      <c r="U62" s="29" t="str">
        <f t="shared" si="71"/>
        <v/>
      </c>
    </row>
    <row r="63" spans="2:24" ht="18" customHeight="1">
      <c r="B63" s="114"/>
      <c r="D63" s="132"/>
      <c r="E63" s="133"/>
      <c r="F63" s="134"/>
      <c r="G63" s="135"/>
      <c r="H63" s="135"/>
      <c r="I63" s="136"/>
      <c r="J63" s="16"/>
      <c r="K63" s="38" t="str">
        <f>IFERROR(INDEX(材料!C$6:D$223,MATCH(U63,材料!F$6:F$223,0),2),"")</f>
        <v/>
      </c>
      <c r="L63" s="1"/>
      <c r="M63" s="40" t="str">
        <f t="shared" ref="M63" si="80">IF($D63="","",IF(L63="○",IF($F63="空気層",IF($J63&lt;10,((0.09*$J63/10)),0.09),($J63/1000)/$K63),0))</f>
        <v/>
      </c>
      <c r="N63" s="1"/>
      <c r="O63" s="40" t="str">
        <f t="shared" ref="O63" si="81">IF($D63="","",IF(N63="○",IF($F63="空気層",IF($J63&lt;10,((0.09*$J63/10)),0.09),($J63/1000)/$K63),0))</f>
        <v/>
      </c>
      <c r="P63" s="1"/>
      <c r="Q63" s="40" t="str">
        <f t="shared" ref="Q63" si="82">IF($D63="","",IF(P63="○",IF($F63="空気層",IF($J63&lt;10,((0.09*$J63/10)),0.09),($J63/1000)/$K63),0))</f>
        <v/>
      </c>
      <c r="R63" s="1"/>
      <c r="S63" s="40" t="str">
        <f t="shared" ref="S63" si="83">IF($D63="","",IF(R63="○",IF($F63="空気層",IF($J63&lt;10,((0.09*$J63/10)),0.09),($J63/1000)/$K63),0))</f>
        <v/>
      </c>
      <c r="U63" s="29" t="str">
        <f t="shared" si="71"/>
        <v/>
      </c>
    </row>
    <row r="64" spans="2:24" ht="18" customHeight="1">
      <c r="B64" s="114"/>
      <c r="D64" s="132"/>
      <c r="E64" s="133"/>
      <c r="F64" s="134"/>
      <c r="G64" s="135"/>
      <c r="H64" s="135"/>
      <c r="I64" s="136"/>
      <c r="J64" s="16"/>
      <c r="K64" s="38" t="str">
        <f>IFERROR(INDEX(材料!C$6:D$223,MATCH(U64,材料!F$6:F$223,0),2),"")</f>
        <v/>
      </c>
      <c r="L64" s="1"/>
      <c r="M64" s="40" t="str">
        <f t="shared" ref="M64" si="84">IF($D64="","",IF(L64="○",IF($F64="空気層",IF($J64&lt;10,((0.09*$J64/10)),0.09),($J64/1000)/$K64),0))</f>
        <v/>
      </c>
      <c r="N64" s="1"/>
      <c r="O64" s="40" t="str">
        <f t="shared" ref="O64" si="85">IF($D64="","",IF(N64="○",IF($F64="空気層",IF($J64&lt;10,((0.09*$J64/10)),0.09),($J64/1000)/$K64),0))</f>
        <v/>
      </c>
      <c r="P64" s="1"/>
      <c r="Q64" s="40" t="str">
        <f t="shared" ref="Q64" si="86">IF($D64="","",IF(P64="○",IF($F64="空気層",IF($J64&lt;10,((0.09*$J64/10)),0.09),($J64/1000)/$K64),0))</f>
        <v/>
      </c>
      <c r="R64" s="1"/>
      <c r="S64" s="40" t="str">
        <f t="shared" ref="S64" si="87">IF($D64="","",IF(R64="○",IF($F64="空気層",IF($J64&lt;10,((0.09*$J64/10)),0.09),($J64/1000)/$K64),0))</f>
        <v/>
      </c>
      <c r="U64" s="29" t="str">
        <f t="shared" si="71"/>
        <v/>
      </c>
    </row>
    <row r="65" spans="2:24" ht="18" customHeight="1">
      <c r="B65" s="114"/>
      <c r="D65" s="132"/>
      <c r="E65" s="133"/>
      <c r="F65" s="134"/>
      <c r="G65" s="135"/>
      <c r="H65" s="135"/>
      <c r="I65" s="136"/>
      <c r="J65" s="16"/>
      <c r="K65" s="38" t="str">
        <f>IFERROR(INDEX(材料!C$6:D$223,MATCH(U65,材料!F$6:F$223,0),2),"")</f>
        <v/>
      </c>
      <c r="L65" s="1"/>
      <c r="M65" s="40" t="str">
        <f t="shared" ref="M65" si="88">IF($D65="","",IF(L65="○",IF($F65="空気層",IF($J65&lt;10,((0.09*$J65/10)),0.09),($J65/1000)/$K65),0))</f>
        <v/>
      </c>
      <c r="N65" s="1"/>
      <c r="O65" s="40" t="str">
        <f t="shared" ref="O65" si="89">IF($D65="","",IF(N65="○",IF($F65="空気層",IF($J65&lt;10,((0.09*$J65/10)),0.09),($J65/1000)/$K65),0))</f>
        <v/>
      </c>
      <c r="P65" s="1"/>
      <c r="Q65" s="40" t="str">
        <f t="shared" ref="Q65" si="90">IF($D65="","",IF(P65="○",IF($F65="空気層",IF($J65&lt;10,((0.09*$J65/10)),0.09),($J65/1000)/$K65),0))</f>
        <v/>
      </c>
      <c r="R65" s="1"/>
      <c r="S65" s="40" t="str">
        <f t="shared" ref="S65" si="91">IF($D65="","",IF(R65="○",IF($F65="空気層",IF($J65&lt;10,((0.09*$J65/10)),0.09),($J65/1000)/$K65),0))</f>
        <v/>
      </c>
      <c r="U65" s="29" t="str">
        <f t="shared" si="71"/>
        <v/>
      </c>
    </row>
    <row r="66" spans="2:24" ht="18" customHeight="1">
      <c r="B66" s="114"/>
      <c r="D66" s="132"/>
      <c r="E66" s="133"/>
      <c r="F66" s="134"/>
      <c r="G66" s="135"/>
      <c r="H66" s="135"/>
      <c r="I66" s="136"/>
      <c r="J66" s="16"/>
      <c r="K66" s="38" t="str">
        <f>IFERROR(INDEX(材料!C$6:D$223,MATCH(U66,材料!F$6:F$223,0),2),"")</f>
        <v/>
      </c>
      <c r="L66" s="1"/>
      <c r="M66" s="40" t="str">
        <f t="shared" ref="M66" si="92">IF($D66="","",IF(L66="○",IF($F66="空気層",IF($J66&lt;10,((0.09*$J66/10)),0.09),($J66/1000)/$K66),0))</f>
        <v/>
      </c>
      <c r="N66" s="1"/>
      <c r="O66" s="40" t="str">
        <f t="shared" ref="O66" si="93">IF($D66="","",IF(N66="○",IF($F66="空気層",IF($J66&lt;10,((0.09*$J66/10)),0.09),($J66/1000)/$K66),0))</f>
        <v/>
      </c>
      <c r="P66" s="1"/>
      <c r="Q66" s="40" t="str">
        <f t="shared" ref="Q66" si="94">IF($D66="","",IF(P66="○",IF($F66="空気層",IF($J66&lt;10,((0.09*$J66/10)),0.09),($J66/1000)/$K66),0))</f>
        <v/>
      </c>
      <c r="R66" s="1"/>
      <c r="S66" s="40" t="str">
        <f t="shared" ref="S66" si="95">IF($D66="","",IF(R66="○",IF($F66="空気層",IF($J66&lt;10,((0.09*$J66/10)),0.09),($J66/1000)/$K66),0))</f>
        <v/>
      </c>
      <c r="U66" s="29" t="str">
        <f t="shared" si="71"/>
        <v/>
      </c>
    </row>
    <row r="67" spans="2:24" ht="18" hidden="1" customHeight="1">
      <c r="B67" s="114"/>
      <c r="D67" s="122"/>
      <c r="E67" s="123"/>
      <c r="F67" s="122"/>
      <c r="G67" s="124"/>
      <c r="H67" s="124"/>
      <c r="I67" s="123"/>
      <c r="J67" s="41"/>
      <c r="K67" s="38" t="str">
        <f>IFERROR(INDEX(材料!#REF!,MATCH(U67,材料!#REF!,0),2),"")</f>
        <v/>
      </c>
      <c r="L67" s="39"/>
      <c r="M67" s="40" t="str">
        <f t="shared" ref="M67:M68" si="96">IF($D67="","",IF(L67="○",IF(OR($F67="工場生産で気密　空気層_2cm以上",$F67="工場生産以外の空気層_1cm以上"),$K67,$J67/$K67),0))</f>
        <v/>
      </c>
      <c r="N67" s="39"/>
      <c r="O67" s="40" t="str">
        <f t="shared" ref="O67:O68" si="97">IF($D67="","",IF(N67="○",IF(OR($F67="工場生産で気密　空気層_2cm以上",$F67="工場生産以外の空気層_1cm以上"),$K67,$J67/$K67),0))</f>
        <v/>
      </c>
      <c r="P67" s="39"/>
      <c r="Q67" s="40" t="str">
        <f t="shared" ref="Q67:Q68" si="98">IF($D67="","",IF(P67="○",IF(OR($F67="工場生産で気密　空気層_2cm以上",$F67="工場生産以外の空気層_1cm以上"),$K67,$J67/$K67),0))</f>
        <v/>
      </c>
      <c r="R67" s="39"/>
      <c r="S67" s="40" t="str">
        <f t="shared" ref="S67:S68" si="99">IF($D67="","",IF(R67="○",IF(OR($F67="工場生産で気密　空気層_2cm以上",$F67="工場生産以外の空気層_1cm以上"),$K67,$J67/$K67),0))</f>
        <v/>
      </c>
      <c r="U67" s="29" t="str">
        <f t="shared" si="71"/>
        <v/>
      </c>
    </row>
    <row r="68" spans="2:24" ht="18" hidden="1" customHeight="1">
      <c r="B68" s="114"/>
      <c r="D68" s="122"/>
      <c r="E68" s="123"/>
      <c r="F68" s="122"/>
      <c r="G68" s="124"/>
      <c r="H68" s="124"/>
      <c r="I68" s="123"/>
      <c r="J68" s="41"/>
      <c r="K68" s="38" t="str">
        <f>IFERROR(INDEX(材料!#REF!,MATCH(U68,材料!#REF!,0),2),"")</f>
        <v/>
      </c>
      <c r="L68" s="39"/>
      <c r="M68" s="40" t="str">
        <f t="shared" si="96"/>
        <v/>
      </c>
      <c r="N68" s="39"/>
      <c r="O68" s="40" t="str">
        <f t="shared" si="97"/>
        <v/>
      </c>
      <c r="P68" s="39"/>
      <c r="Q68" s="40" t="str">
        <f t="shared" si="98"/>
        <v/>
      </c>
      <c r="R68" s="39"/>
      <c r="S68" s="40" t="str">
        <f t="shared" si="99"/>
        <v/>
      </c>
      <c r="U68" s="29" t="str">
        <f t="shared" si="71"/>
        <v/>
      </c>
    </row>
    <row r="69" spans="2:24" ht="18" customHeight="1">
      <c r="B69" s="114"/>
      <c r="D69" s="125" t="s">
        <v>70</v>
      </c>
      <c r="E69" s="126"/>
      <c r="F69" s="127" t="s">
        <v>73</v>
      </c>
      <c r="G69" s="128"/>
      <c r="H69" s="128"/>
      <c r="I69" s="129"/>
      <c r="J69" s="42"/>
      <c r="K69" s="42"/>
      <c r="L69" s="24" t="s">
        <v>4</v>
      </c>
      <c r="M69" s="43" t="e">
        <f>VLOOKUP(D52,参照!$C$2:$D$10,2,FALSE)</f>
        <v>#N/A</v>
      </c>
      <c r="N69" s="24" t="s">
        <v>4</v>
      </c>
      <c r="O69" s="44" t="e">
        <f>VLOOKUP(D52,参照!$C$2:$D$10,2,FALSE)</f>
        <v>#N/A</v>
      </c>
      <c r="P69" s="24" t="s">
        <v>4</v>
      </c>
      <c r="Q69" s="44" t="e">
        <f>VLOOKUP(D52,参照!$C$2:$D$10,2,FALSE)</f>
        <v>#N/A</v>
      </c>
      <c r="R69" s="24" t="s">
        <v>4</v>
      </c>
      <c r="S69" s="44" t="e">
        <f>VLOOKUP(D52,参照!$C$2:$D$10,2,FALSE)</f>
        <v>#N/A</v>
      </c>
    </row>
    <row r="70" spans="2:24" ht="18" customHeight="1">
      <c r="B70" s="114"/>
      <c r="F70" s="33"/>
      <c r="G70" s="33"/>
      <c r="H70" s="33"/>
      <c r="I70" s="33"/>
      <c r="J70" s="45"/>
      <c r="K70" s="46" t="s">
        <v>122</v>
      </c>
      <c r="L70" s="130">
        <f>SUMIF(L59:L68,"○",$J59:$J68)</f>
        <v>0</v>
      </c>
      <c r="M70" s="130"/>
      <c r="N70" s="130">
        <f t="shared" ref="N70" si="100">SUMIF(N59:N68,"○",$J59:$J68)</f>
        <v>0</v>
      </c>
      <c r="O70" s="130"/>
      <c r="P70" s="130">
        <f t="shared" ref="P70" si="101">SUMIF(P59:P68,"○",$J59:$J68)</f>
        <v>0</v>
      </c>
      <c r="Q70" s="130"/>
      <c r="R70" s="130">
        <f t="shared" ref="R70" si="102">SUMIF(R59:R68,"○",$J59:$J68)</f>
        <v>0</v>
      </c>
      <c r="S70" s="130"/>
      <c r="U70" s="29"/>
    </row>
    <row r="71" spans="2:24" ht="18" customHeight="1">
      <c r="B71" s="114"/>
      <c r="D71" s="26" t="s">
        <v>96</v>
      </c>
      <c r="F71" s="33"/>
      <c r="G71" s="33"/>
      <c r="H71" s="33"/>
      <c r="I71" s="33"/>
      <c r="J71" s="45"/>
      <c r="K71" s="46" t="s">
        <v>124</v>
      </c>
      <c r="L71" s="131" t="e">
        <f>SUM(M58:M69)</f>
        <v>#N/A</v>
      </c>
      <c r="M71" s="131"/>
      <c r="N71" s="131" t="e">
        <f>IF(N56=0,0,SUM(O58:O69))</f>
        <v>#N/A</v>
      </c>
      <c r="O71" s="131"/>
      <c r="P71" s="131" t="e">
        <f t="shared" ref="P71" si="103">IF(P56=0,0,SUM(Q58:Q69))</f>
        <v>#N/A</v>
      </c>
      <c r="Q71" s="131"/>
      <c r="R71" s="131" t="e">
        <f t="shared" ref="R71" si="104">IF(R56=0,0,SUM(S58:S69))</f>
        <v>#N/A</v>
      </c>
      <c r="S71" s="131"/>
    </row>
    <row r="72" spans="2:24" ht="18" customHeight="1" thickBot="1">
      <c r="B72" s="114"/>
      <c r="D72" s="47" t="s">
        <v>92</v>
      </c>
      <c r="F72" s="33"/>
      <c r="G72" s="33"/>
      <c r="H72" s="33"/>
      <c r="I72" s="33"/>
      <c r="J72" s="45"/>
      <c r="K72" s="46" t="s">
        <v>125</v>
      </c>
      <c r="L72" s="116" t="e">
        <f>1/L71</f>
        <v>#N/A</v>
      </c>
      <c r="M72" s="116"/>
      <c r="N72" s="116" t="e">
        <f>IF(N56=0,0,1/N71)</f>
        <v>#N/A</v>
      </c>
      <c r="O72" s="116"/>
      <c r="P72" s="117" t="e">
        <f t="shared" ref="P72" si="105">IF(P56=0,0,1/P71)</f>
        <v>#N/A</v>
      </c>
      <c r="Q72" s="118"/>
      <c r="R72" s="117" t="e">
        <f t="shared" ref="R72" si="106">IF(R56=0,0,1/R71)</f>
        <v>#N/A</v>
      </c>
      <c r="S72" s="118"/>
    </row>
    <row r="73" spans="2:24" ht="20.25" customHeight="1" thickBot="1">
      <c r="B73" s="115"/>
      <c r="D73" s="47" t="s">
        <v>93</v>
      </c>
      <c r="F73" s="48"/>
      <c r="G73" s="48"/>
      <c r="H73" s="48"/>
      <c r="I73" s="48"/>
      <c r="J73" s="48"/>
      <c r="K73" s="49" t="s">
        <v>123</v>
      </c>
      <c r="L73" s="119" t="e">
        <f>(L72*L56+N72*N56+P72*P56+R72*R56)/(L56+N56+P56+R56)</f>
        <v>#N/A</v>
      </c>
      <c r="M73" s="120"/>
      <c r="N73" s="120"/>
      <c r="O73" s="120"/>
      <c r="P73" s="120"/>
      <c r="Q73" s="120"/>
      <c r="R73" s="120"/>
      <c r="S73" s="121"/>
    </row>
    <row r="74" spans="2:24" ht="18" customHeight="1">
      <c r="B74" s="53"/>
    </row>
    <row r="75" spans="2:24" ht="18" customHeight="1" thickBot="1">
      <c r="B75" s="113">
        <v>4</v>
      </c>
      <c r="D75" s="27" t="s">
        <v>130</v>
      </c>
      <c r="F75" s="28" t="s">
        <v>188</v>
      </c>
      <c r="U75" s="29" t="s">
        <v>27</v>
      </c>
    </row>
    <row r="76" spans="2:24" ht="24" customHeight="1" thickTop="1">
      <c r="B76" s="114"/>
      <c r="D76" s="150"/>
      <c r="E76" s="30"/>
      <c r="F76" s="153"/>
      <c r="J76" s="30" t="s">
        <v>128</v>
      </c>
      <c r="K76" s="155" t="str">
        <f>IF(COUNTIF(参照!AK$2:AK$72,U76),"OK","部位と工法の種類を正しく選択してください")</f>
        <v>部位と工法の種類を正しく選択してください</v>
      </c>
      <c r="L76" s="155"/>
      <c r="M76" s="155"/>
      <c r="N76" s="155"/>
      <c r="O76" s="155"/>
      <c r="P76" s="167" t="s">
        <v>126</v>
      </c>
      <c r="Q76" s="168"/>
      <c r="R76" s="156" t="e">
        <f>ROUND(L97,3)</f>
        <v>#N/A</v>
      </c>
      <c r="S76" s="157"/>
      <c r="U76" s="29" t="str">
        <f>D76&amp;F79</f>
        <v/>
      </c>
    </row>
    <row r="77" spans="2:24" ht="24" customHeight="1" thickBot="1">
      <c r="B77" s="114"/>
      <c r="D77" s="151"/>
      <c r="E77" s="30"/>
      <c r="F77" s="154"/>
      <c r="J77" s="30" t="s">
        <v>129</v>
      </c>
      <c r="K77" s="155" t="e">
        <f>IF(VLOOKUP(F79,参照!T$2:AC$72,10,FALSE)="○","OK","各断面の厚さの合計が一致していません")</f>
        <v>#N/A</v>
      </c>
      <c r="L77" s="155"/>
      <c r="M77" s="155"/>
      <c r="N77" s="155"/>
      <c r="O77" s="155"/>
      <c r="P77" s="167"/>
      <c r="Q77" s="168"/>
      <c r="R77" s="158"/>
      <c r="S77" s="159"/>
      <c r="U77" s="29" t="s">
        <v>74</v>
      </c>
      <c r="X77" s="29" t="e">
        <f>VLOOKUP(D76,参照!L$1:N$10,2,FALSE)</f>
        <v>#N/A</v>
      </c>
    </row>
    <row r="78" spans="2:24" ht="18" customHeight="1" thickTop="1">
      <c r="B78" s="114"/>
      <c r="D78" s="151"/>
      <c r="F78" s="28" t="s">
        <v>29</v>
      </c>
      <c r="G78" s="31"/>
      <c r="U78" s="29" t="s">
        <v>79</v>
      </c>
      <c r="X78" s="29" t="e">
        <f>VLOOKUP(D76,参照!L$1:N$10,3,FALSE)</f>
        <v>#N/A</v>
      </c>
    </row>
    <row r="79" spans="2:24" ht="24" customHeight="1">
      <c r="B79" s="114"/>
      <c r="D79" s="152"/>
      <c r="F79" s="160"/>
      <c r="G79" s="161"/>
      <c r="H79" s="161"/>
      <c r="I79" s="162"/>
      <c r="J79" s="32"/>
      <c r="K79" s="32"/>
      <c r="L79" s="163" t="s">
        <v>0</v>
      </c>
      <c r="M79" s="163"/>
      <c r="N79" s="164" t="s">
        <v>7</v>
      </c>
      <c r="O79" s="165"/>
      <c r="P79" s="165"/>
      <c r="Q79" s="166"/>
      <c r="R79" s="163" t="s">
        <v>1</v>
      </c>
      <c r="S79" s="163"/>
      <c r="U79" s="29"/>
    </row>
    <row r="80" spans="2:24" ht="18" customHeight="1">
      <c r="B80" s="114"/>
      <c r="F80" s="32"/>
      <c r="G80" s="32"/>
      <c r="H80" s="32"/>
      <c r="I80" s="32"/>
      <c r="J80" s="33"/>
      <c r="K80" s="34" t="s">
        <v>2</v>
      </c>
      <c r="L80" s="142" t="e">
        <f>VLOOKUP(F79,面積比率,2,FALSE)</f>
        <v>#N/A</v>
      </c>
      <c r="M80" s="142"/>
      <c r="N80" s="142" t="e">
        <f>VLOOKUP(F79,面積比率,3,FALSE)</f>
        <v>#N/A</v>
      </c>
      <c r="O80" s="142"/>
      <c r="P80" s="142" t="e">
        <f>VLOOKUP(F79,面積比率,4,FALSE)</f>
        <v>#N/A</v>
      </c>
      <c r="Q80" s="142"/>
      <c r="R80" s="142" t="e">
        <f>VLOOKUP(F79,面積比率,5,FALSE)</f>
        <v>#N/A</v>
      </c>
      <c r="S80" s="142"/>
    </row>
    <row r="81" spans="2:21" ht="27" customHeight="1">
      <c r="B81" s="114"/>
      <c r="D81" s="143" t="s">
        <v>60</v>
      </c>
      <c r="E81" s="144"/>
      <c r="F81" s="145" t="s">
        <v>3</v>
      </c>
      <c r="G81" s="146"/>
      <c r="H81" s="146"/>
      <c r="I81" s="147"/>
      <c r="J81" s="35" t="s">
        <v>98</v>
      </c>
      <c r="K81" s="35" t="s">
        <v>97</v>
      </c>
      <c r="L81" s="148" t="s">
        <v>99</v>
      </c>
      <c r="M81" s="149"/>
      <c r="N81" s="148" t="s">
        <v>99</v>
      </c>
      <c r="O81" s="149"/>
      <c r="P81" s="148" t="s">
        <v>99</v>
      </c>
      <c r="Q81" s="149"/>
      <c r="R81" s="148" t="s">
        <v>99</v>
      </c>
      <c r="S81" s="149"/>
    </row>
    <row r="82" spans="2:21" ht="18" customHeight="1">
      <c r="B82" s="114"/>
      <c r="D82" s="137" t="s">
        <v>71</v>
      </c>
      <c r="E82" s="138"/>
      <c r="F82" s="139"/>
      <c r="G82" s="140"/>
      <c r="H82" s="140"/>
      <c r="I82" s="141"/>
      <c r="J82" s="36"/>
      <c r="K82" s="36"/>
      <c r="L82" s="25" t="s">
        <v>4</v>
      </c>
      <c r="M82" s="37" t="e">
        <f>VLOOKUP($F82,参照!$G$2:$H$13,2,FALSE)</f>
        <v>#N/A</v>
      </c>
      <c r="N82" s="25" t="s">
        <v>4</v>
      </c>
      <c r="O82" s="37" t="e">
        <f>VLOOKUP($F82,参照!$G$2:$H$13,2,FALSE)</f>
        <v>#N/A</v>
      </c>
      <c r="P82" s="25" t="s">
        <v>61</v>
      </c>
      <c r="Q82" s="37" t="e">
        <f>VLOOKUP($F82,参照!$G$2:$H$13,2,FALSE)</f>
        <v>#N/A</v>
      </c>
      <c r="R82" s="25" t="s">
        <v>4</v>
      </c>
      <c r="S82" s="37" t="e">
        <f>VLOOKUP($F82,参照!$G$2:$H$13,2,FALSE)</f>
        <v>#N/A</v>
      </c>
    </row>
    <row r="83" spans="2:21" ht="18" customHeight="1">
      <c r="B83" s="114"/>
      <c r="D83" s="132"/>
      <c r="E83" s="133"/>
      <c r="F83" s="134"/>
      <c r="G83" s="135"/>
      <c r="H83" s="135"/>
      <c r="I83" s="136"/>
      <c r="J83" s="16"/>
      <c r="K83" s="38" t="str">
        <f>IFERROR(INDEX(材料!C$6:D$223,MATCH(U83,材料!F$6:F$223,0),2),"")</f>
        <v/>
      </c>
      <c r="L83" s="1"/>
      <c r="M83" s="40" t="str">
        <f>IF($D83="","",IF(L83="○",IF($F83="空気層",IF($J83&lt;10,((0.09*$J83/10)),0.09),($J83/1000)/$K83),0))</f>
        <v/>
      </c>
      <c r="N83" s="1"/>
      <c r="O83" s="40" t="str">
        <f>IF($D83="","",IF(N83="○",IF($F83="空気層",IF($J83&lt;10,((0.09*$J83/10)),0.09),($J83/1000)/$K83),0))</f>
        <v/>
      </c>
      <c r="P83" s="1"/>
      <c r="Q83" s="40" t="str">
        <f>IF($D83="","",IF(P83="○",IF($F83="空気層",IF($J83&lt;10,((0.09*$J83/10)),0.09),($J83/1000)/$K83),0))</f>
        <v/>
      </c>
      <c r="R83" s="1"/>
      <c r="S83" s="40" t="str">
        <f>IF($D83="","",IF(R83="○",IF($F83="空気層",IF($J83&lt;10,((0.09*$J83/10)),0.09),($J83/1000)/$K83),0))</f>
        <v/>
      </c>
      <c r="U83" s="29" t="str">
        <f>D83&amp;F83</f>
        <v/>
      </c>
    </row>
    <row r="84" spans="2:21" ht="18" customHeight="1">
      <c r="B84" s="114"/>
      <c r="D84" s="132"/>
      <c r="E84" s="133"/>
      <c r="F84" s="134"/>
      <c r="G84" s="135"/>
      <c r="H84" s="135"/>
      <c r="I84" s="136"/>
      <c r="J84" s="16"/>
      <c r="K84" s="38" t="str">
        <f>IFERROR(INDEX(材料!C$6:D$223,MATCH(U84,材料!F$6:F$223,0),2),"")</f>
        <v/>
      </c>
      <c r="L84" s="1"/>
      <c r="M84" s="40" t="str">
        <f t="shared" ref="M84" si="107">IF($D84="","",IF(L84="○",IF($F84="空気層",IF($J84&lt;10,((0.09*$J84/10)),0.09),($J84/1000)/$K84),0))</f>
        <v/>
      </c>
      <c r="N84" s="1"/>
      <c r="O84" s="40" t="str">
        <f t="shared" ref="O84" si="108">IF($D84="","",IF(N84="○",IF($F84="空気層",IF($J84&lt;10,((0.09*$J84/10)),0.09),($J84/1000)/$K84),0))</f>
        <v/>
      </c>
      <c r="P84" s="1"/>
      <c r="Q84" s="40" t="str">
        <f t="shared" ref="Q84" si="109">IF($D84="","",IF(P84="○",IF($F84="空気層",IF($J84&lt;10,((0.09*$J84/10)),0.09),($J84/1000)/$K84),0))</f>
        <v/>
      </c>
      <c r="R84" s="1"/>
      <c r="S84" s="40" t="str">
        <f t="shared" ref="S84" si="110">IF($D84="","",IF(R84="○",IF($F84="空気層",IF($J84&lt;10,((0.09*$J84/10)),0.09),($J84/1000)/$K84),0))</f>
        <v/>
      </c>
      <c r="U84" s="29" t="str">
        <f t="shared" ref="U84:U92" si="111">D84&amp;F84</f>
        <v/>
      </c>
    </row>
    <row r="85" spans="2:21" ht="18" customHeight="1">
      <c r="B85" s="114"/>
      <c r="D85" s="132"/>
      <c r="E85" s="133"/>
      <c r="F85" s="134"/>
      <c r="G85" s="135"/>
      <c r="H85" s="135"/>
      <c r="I85" s="136"/>
      <c r="J85" s="16"/>
      <c r="K85" s="38" t="str">
        <f>IFERROR(INDEX(材料!C$6:D$223,MATCH(U85,材料!F$6:F$223,0),2),"")</f>
        <v/>
      </c>
      <c r="L85" s="1"/>
      <c r="M85" s="40" t="str">
        <f t="shared" ref="M85" si="112">IF($D85="","",IF(L85="○",IF($F85="空気層",IF($J85&lt;10,((0.09*$J85/10)),0.09),($J85/1000)/$K85),0))</f>
        <v/>
      </c>
      <c r="N85" s="1"/>
      <c r="O85" s="40" t="str">
        <f t="shared" ref="O85" si="113">IF($D85="","",IF(N85="○",IF($F85="空気層",IF($J85&lt;10,((0.09*$J85/10)),0.09),($J85/1000)/$K85),0))</f>
        <v/>
      </c>
      <c r="P85" s="1"/>
      <c r="Q85" s="40" t="str">
        <f t="shared" ref="Q85" si="114">IF($D85="","",IF(P85="○",IF($F85="空気層",IF($J85&lt;10,((0.09*$J85/10)),0.09),($J85/1000)/$K85),0))</f>
        <v/>
      </c>
      <c r="R85" s="1"/>
      <c r="S85" s="40" t="str">
        <f t="shared" ref="S85" si="115">IF($D85="","",IF(R85="○",IF($F85="空気層",IF($J85&lt;10,((0.09*$J85/10)),0.09),($J85/1000)/$K85),0))</f>
        <v/>
      </c>
      <c r="U85" s="29" t="str">
        <f t="shared" si="111"/>
        <v/>
      </c>
    </row>
    <row r="86" spans="2:21" ht="18" customHeight="1">
      <c r="B86" s="114"/>
      <c r="D86" s="132"/>
      <c r="E86" s="133"/>
      <c r="F86" s="134"/>
      <c r="G86" s="135"/>
      <c r="H86" s="135"/>
      <c r="I86" s="136"/>
      <c r="J86" s="16"/>
      <c r="K86" s="38" t="str">
        <f>IFERROR(INDEX(材料!C$6:D$223,MATCH(U86,材料!F$6:F$223,0),2),"")</f>
        <v/>
      </c>
      <c r="L86" s="1"/>
      <c r="M86" s="40" t="str">
        <f t="shared" ref="M86" si="116">IF($D86="","",IF(L86="○",IF($F86="空気層",IF($J86&lt;10,((0.09*$J86/10)),0.09),($J86/1000)/$K86),0))</f>
        <v/>
      </c>
      <c r="N86" s="1"/>
      <c r="O86" s="40" t="str">
        <f t="shared" ref="O86" si="117">IF($D86="","",IF(N86="○",IF($F86="空気層",IF($J86&lt;10,((0.09*$J86/10)),0.09),($J86/1000)/$K86),0))</f>
        <v/>
      </c>
      <c r="P86" s="1"/>
      <c r="Q86" s="40" t="str">
        <f t="shared" ref="Q86" si="118">IF($D86="","",IF(P86="○",IF($F86="空気層",IF($J86&lt;10,((0.09*$J86/10)),0.09),($J86/1000)/$K86),0))</f>
        <v/>
      </c>
      <c r="R86" s="1"/>
      <c r="S86" s="40" t="str">
        <f t="shared" ref="S86" si="119">IF($D86="","",IF(R86="○",IF($F86="空気層",IF($J86&lt;10,((0.09*$J86/10)),0.09),($J86/1000)/$K86),0))</f>
        <v/>
      </c>
      <c r="U86" s="29" t="str">
        <f t="shared" si="111"/>
        <v/>
      </c>
    </row>
    <row r="87" spans="2:21" ht="18" customHeight="1">
      <c r="B87" s="114"/>
      <c r="D87" s="132"/>
      <c r="E87" s="133"/>
      <c r="F87" s="134"/>
      <c r="G87" s="135"/>
      <c r="H87" s="135"/>
      <c r="I87" s="136"/>
      <c r="J87" s="16"/>
      <c r="K87" s="38" t="str">
        <f>IFERROR(INDEX(材料!C$6:D$223,MATCH(U87,材料!F$6:F$223,0),2),"")</f>
        <v/>
      </c>
      <c r="L87" s="1"/>
      <c r="M87" s="40" t="str">
        <f t="shared" ref="M87" si="120">IF($D87="","",IF(L87="○",IF($F87="空気層",IF($J87&lt;10,((0.09*$J87/10)),0.09),($J87/1000)/$K87),0))</f>
        <v/>
      </c>
      <c r="N87" s="1"/>
      <c r="O87" s="40" t="str">
        <f t="shared" ref="O87" si="121">IF($D87="","",IF(N87="○",IF($F87="空気層",IF($J87&lt;10,((0.09*$J87/10)),0.09),($J87/1000)/$K87),0))</f>
        <v/>
      </c>
      <c r="P87" s="1"/>
      <c r="Q87" s="40" t="str">
        <f t="shared" ref="Q87" si="122">IF($D87="","",IF(P87="○",IF($F87="空気層",IF($J87&lt;10,((0.09*$J87/10)),0.09),($J87/1000)/$K87),0))</f>
        <v/>
      </c>
      <c r="R87" s="1"/>
      <c r="S87" s="40" t="str">
        <f t="shared" ref="S87" si="123">IF($D87="","",IF(R87="○",IF($F87="空気層",IF($J87&lt;10,((0.09*$J87/10)),0.09),($J87/1000)/$K87),0))</f>
        <v/>
      </c>
      <c r="U87" s="29" t="str">
        <f t="shared" si="111"/>
        <v/>
      </c>
    </row>
    <row r="88" spans="2:21" ht="18" customHeight="1">
      <c r="B88" s="114"/>
      <c r="D88" s="132"/>
      <c r="E88" s="133"/>
      <c r="F88" s="134"/>
      <c r="G88" s="135"/>
      <c r="H88" s="135"/>
      <c r="I88" s="136"/>
      <c r="J88" s="16"/>
      <c r="K88" s="38" t="str">
        <f>IFERROR(INDEX(材料!C$6:D$223,MATCH(U88,材料!F$6:F$223,0),2),"")</f>
        <v/>
      </c>
      <c r="L88" s="1"/>
      <c r="M88" s="40" t="str">
        <f t="shared" ref="M88" si="124">IF($D88="","",IF(L88="○",IF($F88="空気層",IF($J88&lt;10,((0.09*$J88/10)),0.09),($J88/1000)/$K88),0))</f>
        <v/>
      </c>
      <c r="N88" s="1"/>
      <c r="O88" s="40" t="str">
        <f t="shared" ref="O88" si="125">IF($D88="","",IF(N88="○",IF($F88="空気層",IF($J88&lt;10,((0.09*$J88/10)),0.09),($J88/1000)/$K88),0))</f>
        <v/>
      </c>
      <c r="P88" s="1"/>
      <c r="Q88" s="40" t="str">
        <f t="shared" ref="Q88" si="126">IF($D88="","",IF(P88="○",IF($F88="空気層",IF($J88&lt;10,((0.09*$J88/10)),0.09),($J88/1000)/$K88),0))</f>
        <v/>
      </c>
      <c r="R88" s="1"/>
      <c r="S88" s="40" t="str">
        <f t="shared" ref="S88" si="127">IF($D88="","",IF(R88="○",IF($F88="空気層",IF($J88&lt;10,((0.09*$J88/10)),0.09),($J88/1000)/$K88),0))</f>
        <v/>
      </c>
      <c r="U88" s="29" t="str">
        <f t="shared" si="111"/>
        <v/>
      </c>
    </row>
    <row r="89" spans="2:21" ht="18" customHeight="1">
      <c r="B89" s="114"/>
      <c r="D89" s="132"/>
      <c r="E89" s="133"/>
      <c r="F89" s="134"/>
      <c r="G89" s="135"/>
      <c r="H89" s="135"/>
      <c r="I89" s="136"/>
      <c r="J89" s="16"/>
      <c r="K89" s="38" t="str">
        <f>IFERROR(INDEX(材料!C$6:D$223,MATCH(U89,材料!F$6:F$223,0),2),"")</f>
        <v/>
      </c>
      <c r="L89" s="1"/>
      <c r="M89" s="40" t="str">
        <f t="shared" ref="M89" si="128">IF($D89="","",IF(L89="○",IF($F89="空気層",IF($J89&lt;10,((0.09*$J89/10)),0.09),($J89/1000)/$K89),0))</f>
        <v/>
      </c>
      <c r="N89" s="1"/>
      <c r="O89" s="40" t="str">
        <f t="shared" ref="O89" si="129">IF($D89="","",IF(N89="○",IF($F89="空気層",IF($J89&lt;10,((0.09*$J89/10)),0.09),($J89/1000)/$K89),0))</f>
        <v/>
      </c>
      <c r="P89" s="1"/>
      <c r="Q89" s="40" t="str">
        <f t="shared" ref="Q89" si="130">IF($D89="","",IF(P89="○",IF($F89="空気層",IF($J89&lt;10,((0.09*$J89/10)),0.09),($J89/1000)/$K89),0))</f>
        <v/>
      </c>
      <c r="R89" s="1"/>
      <c r="S89" s="40" t="str">
        <f t="shared" ref="S89" si="131">IF($D89="","",IF(R89="○",IF($F89="空気層",IF($J89&lt;10,((0.09*$J89/10)),0.09),($J89/1000)/$K89),0))</f>
        <v/>
      </c>
      <c r="U89" s="29" t="str">
        <f t="shared" si="111"/>
        <v/>
      </c>
    </row>
    <row r="90" spans="2:21" ht="18" customHeight="1">
      <c r="B90" s="114"/>
      <c r="D90" s="132"/>
      <c r="E90" s="133"/>
      <c r="F90" s="134"/>
      <c r="G90" s="135"/>
      <c r="H90" s="135"/>
      <c r="I90" s="136"/>
      <c r="J90" s="16"/>
      <c r="K90" s="38" t="str">
        <f>IFERROR(INDEX(材料!C$6:D$223,MATCH(U90,材料!F$6:F$223,0),2),"")</f>
        <v/>
      </c>
      <c r="L90" s="1"/>
      <c r="M90" s="40" t="str">
        <f t="shared" ref="M90" si="132">IF($D90="","",IF(L90="○",IF($F90="空気層",IF($J90&lt;10,((0.09*$J90/10)),0.09),($J90/1000)/$K90),0))</f>
        <v/>
      </c>
      <c r="N90" s="1"/>
      <c r="O90" s="40" t="str">
        <f t="shared" ref="O90" si="133">IF($D90="","",IF(N90="○",IF($F90="空気層",IF($J90&lt;10,((0.09*$J90/10)),0.09),($J90/1000)/$K90),0))</f>
        <v/>
      </c>
      <c r="P90" s="1"/>
      <c r="Q90" s="40" t="str">
        <f t="shared" ref="Q90" si="134">IF($D90="","",IF(P90="○",IF($F90="空気層",IF($J90&lt;10,((0.09*$J90/10)),0.09),($J90/1000)/$K90),0))</f>
        <v/>
      </c>
      <c r="R90" s="1"/>
      <c r="S90" s="40" t="str">
        <f t="shared" ref="S90" si="135">IF($D90="","",IF(R90="○",IF($F90="空気層",IF($J90&lt;10,((0.09*$J90/10)),0.09),($J90/1000)/$K90),0))</f>
        <v/>
      </c>
      <c r="U90" s="29" t="str">
        <f t="shared" si="111"/>
        <v/>
      </c>
    </row>
    <row r="91" spans="2:21" ht="18" hidden="1" customHeight="1">
      <c r="B91" s="114"/>
      <c r="D91" s="122"/>
      <c r="E91" s="123"/>
      <c r="F91" s="122"/>
      <c r="G91" s="124"/>
      <c r="H91" s="124"/>
      <c r="I91" s="123"/>
      <c r="J91" s="41"/>
      <c r="K91" s="38" t="str">
        <f>IFERROR(INDEX(材料!#REF!,MATCH(U91,材料!#REF!,0),2),"")</f>
        <v/>
      </c>
      <c r="L91" s="39"/>
      <c r="M91" s="40" t="str">
        <f t="shared" ref="M91:M92" si="136">IF($D91="","",IF(L91="○",IF(OR($F91="工場生産で気密　空気層_2cm以上",$F91="工場生産以外の空気層_1cm以上"),$K91,$J91/$K91),0))</f>
        <v/>
      </c>
      <c r="N91" s="39"/>
      <c r="O91" s="40" t="str">
        <f t="shared" ref="O91:O92" si="137">IF($D91="","",IF(N91="○",IF(OR($F91="工場生産で気密　空気層_2cm以上",$F91="工場生産以外の空気層_1cm以上"),$K91,$J91/$K91),0))</f>
        <v/>
      </c>
      <c r="P91" s="39"/>
      <c r="Q91" s="40" t="str">
        <f t="shared" ref="Q91:Q92" si="138">IF($D91="","",IF(P91="○",IF(OR($F91="工場生産で気密　空気層_2cm以上",$F91="工場生産以外の空気層_1cm以上"),$K91,$J91/$K91),0))</f>
        <v/>
      </c>
      <c r="R91" s="39"/>
      <c r="S91" s="40" t="str">
        <f t="shared" ref="S91:S92" si="139">IF($D91="","",IF(R91="○",IF(OR($F91="工場生産で気密　空気層_2cm以上",$F91="工場生産以外の空気層_1cm以上"),$K91,$J91/$K91),0))</f>
        <v/>
      </c>
      <c r="U91" s="29" t="str">
        <f t="shared" si="111"/>
        <v/>
      </c>
    </row>
    <row r="92" spans="2:21" ht="18" hidden="1" customHeight="1">
      <c r="B92" s="114"/>
      <c r="D92" s="122"/>
      <c r="E92" s="123"/>
      <c r="F92" s="122"/>
      <c r="G92" s="124"/>
      <c r="H92" s="124"/>
      <c r="I92" s="123"/>
      <c r="J92" s="41"/>
      <c r="K92" s="38" t="str">
        <f>IFERROR(INDEX(材料!#REF!,MATCH(U92,材料!#REF!,0),2),"")</f>
        <v/>
      </c>
      <c r="L92" s="39"/>
      <c r="M92" s="40" t="str">
        <f t="shared" si="136"/>
        <v/>
      </c>
      <c r="N92" s="39"/>
      <c r="O92" s="40" t="str">
        <f t="shared" si="137"/>
        <v/>
      </c>
      <c r="P92" s="39"/>
      <c r="Q92" s="40" t="str">
        <f t="shared" si="138"/>
        <v/>
      </c>
      <c r="R92" s="39"/>
      <c r="S92" s="40" t="str">
        <f t="shared" si="139"/>
        <v/>
      </c>
      <c r="U92" s="29" t="str">
        <f t="shared" si="111"/>
        <v/>
      </c>
    </row>
    <row r="93" spans="2:21" ht="18" customHeight="1">
      <c r="B93" s="114"/>
      <c r="D93" s="125" t="s">
        <v>70</v>
      </c>
      <c r="E93" s="126"/>
      <c r="F93" s="127" t="s">
        <v>73</v>
      </c>
      <c r="G93" s="128"/>
      <c r="H93" s="128"/>
      <c r="I93" s="129"/>
      <c r="J93" s="42"/>
      <c r="K93" s="42"/>
      <c r="L93" s="24" t="s">
        <v>4</v>
      </c>
      <c r="M93" s="43" t="e">
        <f>VLOOKUP(D76,参照!$C$2:$D$10,2,FALSE)</f>
        <v>#N/A</v>
      </c>
      <c r="N93" s="24" t="s">
        <v>4</v>
      </c>
      <c r="O93" s="44" t="e">
        <f>VLOOKUP(D76,参照!$C$2:$D$10,2,FALSE)</f>
        <v>#N/A</v>
      </c>
      <c r="P93" s="24" t="s">
        <v>4</v>
      </c>
      <c r="Q93" s="44" t="e">
        <f>VLOOKUP(D76,参照!$C$2:$D$10,2,FALSE)</f>
        <v>#N/A</v>
      </c>
      <c r="R93" s="24" t="s">
        <v>4</v>
      </c>
      <c r="S93" s="44" t="e">
        <f>VLOOKUP(D76,参照!$C$2:$D$10,2,FALSE)</f>
        <v>#N/A</v>
      </c>
    </row>
    <row r="94" spans="2:21" ht="18" customHeight="1">
      <c r="B94" s="114"/>
      <c r="F94" s="33"/>
      <c r="G94" s="33"/>
      <c r="H94" s="33"/>
      <c r="I94" s="33"/>
      <c r="J94" s="45"/>
      <c r="K94" s="46" t="s">
        <v>122</v>
      </c>
      <c r="L94" s="130">
        <f>SUMIF(L83:L92,"○",$J83:$J92)</f>
        <v>0</v>
      </c>
      <c r="M94" s="130"/>
      <c r="N94" s="130">
        <f t="shared" ref="N94" si="140">SUMIF(N83:N92,"○",$J83:$J92)</f>
        <v>0</v>
      </c>
      <c r="O94" s="130"/>
      <c r="P94" s="130">
        <f t="shared" ref="P94" si="141">SUMIF(P83:P92,"○",$J83:$J92)</f>
        <v>0</v>
      </c>
      <c r="Q94" s="130"/>
      <c r="R94" s="130">
        <f t="shared" ref="R94" si="142">SUMIF(R83:R92,"○",$J83:$J92)</f>
        <v>0</v>
      </c>
      <c r="S94" s="130"/>
      <c r="U94" s="29"/>
    </row>
    <row r="95" spans="2:21" ht="18" customHeight="1">
      <c r="B95" s="114"/>
      <c r="D95" s="26" t="s">
        <v>96</v>
      </c>
      <c r="F95" s="33"/>
      <c r="G95" s="33"/>
      <c r="H95" s="33"/>
      <c r="I95" s="33"/>
      <c r="J95" s="45"/>
      <c r="K95" s="46" t="s">
        <v>124</v>
      </c>
      <c r="L95" s="131" t="e">
        <f>SUM(M82:M93)</f>
        <v>#N/A</v>
      </c>
      <c r="M95" s="131"/>
      <c r="N95" s="131" t="e">
        <f>IF(N80=0,0,SUM(O82:O93))</f>
        <v>#N/A</v>
      </c>
      <c r="O95" s="131"/>
      <c r="P95" s="131" t="e">
        <f t="shared" ref="P95" si="143">IF(P80=0,0,SUM(Q82:Q93))</f>
        <v>#N/A</v>
      </c>
      <c r="Q95" s="131"/>
      <c r="R95" s="131" t="e">
        <f t="shared" ref="R95" si="144">IF(R80=0,0,SUM(S82:S93))</f>
        <v>#N/A</v>
      </c>
      <c r="S95" s="131"/>
    </row>
    <row r="96" spans="2:21" ht="18" customHeight="1" thickBot="1">
      <c r="B96" s="114"/>
      <c r="D96" s="47" t="s">
        <v>92</v>
      </c>
      <c r="F96" s="33"/>
      <c r="G96" s="33"/>
      <c r="H96" s="33"/>
      <c r="I96" s="33"/>
      <c r="J96" s="45"/>
      <c r="K96" s="46" t="s">
        <v>125</v>
      </c>
      <c r="L96" s="116" t="e">
        <f>1/L95</f>
        <v>#N/A</v>
      </c>
      <c r="M96" s="116"/>
      <c r="N96" s="116" t="e">
        <f>IF(N80=0,0,1/N95)</f>
        <v>#N/A</v>
      </c>
      <c r="O96" s="116"/>
      <c r="P96" s="117" t="e">
        <f t="shared" ref="P96" si="145">IF(P80=0,0,1/P95)</f>
        <v>#N/A</v>
      </c>
      <c r="Q96" s="118"/>
      <c r="R96" s="117" t="e">
        <f t="shared" ref="R96" si="146">IF(R80=0,0,1/R95)</f>
        <v>#N/A</v>
      </c>
      <c r="S96" s="118"/>
    </row>
    <row r="97" spans="2:24" ht="20.25" customHeight="1" thickBot="1">
      <c r="B97" s="115"/>
      <c r="D97" s="47" t="s">
        <v>93</v>
      </c>
      <c r="F97" s="48"/>
      <c r="G97" s="48"/>
      <c r="H97" s="48"/>
      <c r="I97" s="48"/>
      <c r="J97" s="48"/>
      <c r="K97" s="49" t="s">
        <v>123</v>
      </c>
      <c r="L97" s="119" t="e">
        <f>(L96*L80+N96*N80+P96*P80+R96*R80)/(L80+N80+P80+R80)</f>
        <v>#N/A</v>
      </c>
      <c r="M97" s="120"/>
      <c r="N97" s="120"/>
      <c r="O97" s="120"/>
      <c r="P97" s="120"/>
      <c r="Q97" s="120"/>
      <c r="R97" s="120"/>
      <c r="S97" s="121"/>
    </row>
    <row r="98" spans="2:24" ht="18" customHeight="1">
      <c r="B98" s="53"/>
    </row>
    <row r="99" spans="2:24" ht="18" customHeight="1" thickBot="1">
      <c r="B99" s="113">
        <v>5</v>
      </c>
      <c r="D99" s="27" t="s">
        <v>130</v>
      </c>
      <c r="F99" s="28" t="s">
        <v>188</v>
      </c>
      <c r="U99" s="29" t="s">
        <v>27</v>
      </c>
    </row>
    <row r="100" spans="2:24" ht="24" customHeight="1" thickTop="1">
      <c r="B100" s="114"/>
      <c r="D100" s="150"/>
      <c r="E100" s="30"/>
      <c r="F100" s="153"/>
      <c r="J100" s="30" t="s">
        <v>128</v>
      </c>
      <c r="K100" s="155" t="str">
        <f>IF(COUNTIF(参照!AK$2:AK$72,U100),"OK","部位と工法の種類を正しく選択してください")</f>
        <v>部位と工法の種類を正しく選択してください</v>
      </c>
      <c r="L100" s="155"/>
      <c r="M100" s="155"/>
      <c r="N100" s="155"/>
      <c r="O100" s="155"/>
      <c r="P100" s="167" t="s">
        <v>126</v>
      </c>
      <c r="Q100" s="168"/>
      <c r="R100" s="156" t="e">
        <f>ROUND(L121,3)</f>
        <v>#N/A</v>
      </c>
      <c r="S100" s="157"/>
      <c r="U100" s="29" t="str">
        <f>D100&amp;F103</f>
        <v/>
      </c>
    </row>
    <row r="101" spans="2:24" ht="24" customHeight="1" thickBot="1">
      <c r="B101" s="114"/>
      <c r="D101" s="151"/>
      <c r="E101" s="30"/>
      <c r="F101" s="154"/>
      <c r="J101" s="30" t="s">
        <v>129</v>
      </c>
      <c r="K101" s="155" t="e">
        <f>IF(VLOOKUP(F103,参照!T$2:AD$72,11,FALSE)="○","OK","各断面の厚さの合計が一致していません")</f>
        <v>#N/A</v>
      </c>
      <c r="L101" s="155"/>
      <c r="M101" s="155"/>
      <c r="N101" s="155"/>
      <c r="O101" s="155"/>
      <c r="P101" s="167"/>
      <c r="Q101" s="168"/>
      <c r="R101" s="158"/>
      <c r="S101" s="159"/>
      <c r="U101" s="29" t="s">
        <v>74</v>
      </c>
      <c r="X101" s="29" t="e">
        <f>VLOOKUP(D100,参照!L$1:N$10,2,FALSE)</f>
        <v>#N/A</v>
      </c>
    </row>
    <row r="102" spans="2:24" ht="18" customHeight="1" thickTop="1">
      <c r="B102" s="114"/>
      <c r="D102" s="151"/>
      <c r="F102" s="28" t="s">
        <v>29</v>
      </c>
      <c r="G102" s="31"/>
      <c r="U102" s="29" t="s">
        <v>79</v>
      </c>
      <c r="X102" s="29" t="e">
        <f>VLOOKUP(D100,参照!L$1:N$10,3,FALSE)</f>
        <v>#N/A</v>
      </c>
    </row>
    <row r="103" spans="2:24" ht="24" customHeight="1">
      <c r="B103" s="114"/>
      <c r="D103" s="152"/>
      <c r="F103" s="160"/>
      <c r="G103" s="161"/>
      <c r="H103" s="161"/>
      <c r="I103" s="162"/>
      <c r="J103" s="32"/>
      <c r="K103" s="32"/>
      <c r="L103" s="163" t="s">
        <v>0</v>
      </c>
      <c r="M103" s="163"/>
      <c r="N103" s="164" t="s">
        <v>7</v>
      </c>
      <c r="O103" s="165"/>
      <c r="P103" s="165"/>
      <c r="Q103" s="166"/>
      <c r="R103" s="163" t="s">
        <v>1</v>
      </c>
      <c r="S103" s="163"/>
      <c r="U103" s="29"/>
    </row>
    <row r="104" spans="2:24" ht="18" customHeight="1">
      <c r="B104" s="114"/>
      <c r="F104" s="32"/>
      <c r="G104" s="32"/>
      <c r="H104" s="32"/>
      <c r="I104" s="32"/>
      <c r="J104" s="33"/>
      <c r="K104" s="34" t="s">
        <v>2</v>
      </c>
      <c r="L104" s="142" t="e">
        <f>VLOOKUP(F103,面積比率,2,FALSE)</f>
        <v>#N/A</v>
      </c>
      <c r="M104" s="142"/>
      <c r="N104" s="142" t="e">
        <f>VLOOKUP(F103,面積比率,3,FALSE)</f>
        <v>#N/A</v>
      </c>
      <c r="O104" s="142"/>
      <c r="P104" s="142" t="e">
        <f>VLOOKUP(F103,面積比率,4,FALSE)</f>
        <v>#N/A</v>
      </c>
      <c r="Q104" s="142"/>
      <c r="R104" s="142" t="e">
        <f>VLOOKUP(F103,面積比率,5,FALSE)</f>
        <v>#N/A</v>
      </c>
      <c r="S104" s="142"/>
    </row>
    <row r="105" spans="2:24" ht="27" customHeight="1">
      <c r="B105" s="114"/>
      <c r="D105" s="143" t="s">
        <v>60</v>
      </c>
      <c r="E105" s="144"/>
      <c r="F105" s="145" t="s">
        <v>3</v>
      </c>
      <c r="G105" s="146"/>
      <c r="H105" s="146"/>
      <c r="I105" s="147"/>
      <c r="J105" s="35" t="s">
        <v>98</v>
      </c>
      <c r="K105" s="35" t="s">
        <v>97</v>
      </c>
      <c r="L105" s="148" t="s">
        <v>99</v>
      </c>
      <c r="M105" s="149"/>
      <c r="N105" s="148" t="s">
        <v>99</v>
      </c>
      <c r="O105" s="149"/>
      <c r="P105" s="148" t="s">
        <v>99</v>
      </c>
      <c r="Q105" s="149"/>
      <c r="R105" s="148" t="s">
        <v>99</v>
      </c>
      <c r="S105" s="149"/>
    </row>
    <row r="106" spans="2:24" ht="18" customHeight="1">
      <c r="B106" s="114"/>
      <c r="D106" s="137" t="s">
        <v>71</v>
      </c>
      <c r="E106" s="138"/>
      <c r="F106" s="139"/>
      <c r="G106" s="140"/>
      <c r="H106" s="140"/>
      <c r="I106" s="141"/>
      <c r="J106" s="36"/>
      <c r="K106" s="36"/>
      <c r="L106" s="25" t="s">
        <v>4</v>
      </c>
      <c r="M106" s="37" t="e">
        <f>VLOOKUP($F106,参照!$G$2:$H$13,2,FALSE)</f>
        <v>#N/A</v>
      </c>
      <c r="N106" s="25" t="s">
        <v>4</v>
      </c>
      <c r="O106" s="37" t="e">
        <f>VLOOKUP($F106,参照!$G$2:$H$13,2,FALSE)</f>
        <v>#N/A</v>
      </c>
      <c r="P106" s="25" t="s">
        <v>61</v>
      </c>
      <c r="Q106" s="37" t="e">
        <f>VLOOKUP($F106,参照!$G$2:$H$13,2,FALSE)</f>
        <v>#N/A</v>
      </c>
      <c r="R106" s="25" t="s">
        <v>4</v>
      </c>
      <c r="S106" s="37" t="e">
        <f>VLOOKUP($F106,参照!$G$2:$H$13,2,FALSE)</f>
        <v>#N/A</v>
      </c>
    </row>
    <row r="107" spans="2:24" ht="18" customHeight="1">
      <c r="B107" s="114"/>
      <c r="D107" s="132"/>
      <c r="E107" s="133"/>
      <c r="F107" s="134"/>
      <c r="G107" s="135"/>
      <c r="H107" s="135"/>
      <c r="I107" s="136"/>
      <c r="J107" s="16"/>
      <c r="K107" s="38" t="str">
        <f>IFERROR(INDEX(材料!C$6:D$223,MATCH(U107,材料!F$6:F$223,0),2),"")</f>
        <v/>
      </c>
      <c r="L107" s="1"/>
      <c r="M107" s="40" t="str">
        <f>IF($D107="","",IF(L107="○",IF($F107="空気層",IF($J107&lt;10,((0.09*$J107/10)),0.09),($J107/1000)/$K107),0))</f>
        <v/>
      </c>
      <c r="N107" s="1"/>
      <c r="O107" s="40" t="str">
        <f>IF($D107="","",IF(N107="○",IF($F107="空気層",IF($J107&lt;10,((0.09*$J107/10)),0.09),($J107/1000)/$K107),0))</f>
        <v/>
      </c>
      <c r="P107" s="1"/>
      <c r="Q107" s="40" t="str">
        <f>IF($D107="","",IF(P107="○",IF($F107="空気層",IF($J107&lt;10,((0.09*$J107/10)),0.09),($J107/1000)/$K107),0))</f>
        <v/>
      </c>
      <c r="R107" s="1"/>
      <c r="S107" s="40" t="str">
        <f>IF($D107="","",IF(R107="○",IF($F107="空気層",IF($J107&lt;10,((0.09*$J107/10)),0.09),($J107/1000)/$K107),0))</f>
        <v/>
      </c>
      <c r="U107" s="29" t="str">
        <f>D107&amp;F107</f>
        <v/>
      </c>
    </row>
    <row r="108" spans="2:24" ht="18" customHeight="1">
      <c r="B108" s="114"/>
      <c r="D108" s="132"/>
      <c r="E108" s="133"/>
      <c r="F108" s="134"/>
      <c r="G108" s="135"/>
      <c r="H108" s="135"/>
      <c r="I108" s="136"/>
      <c r="J108" s="16"/>
      <c r="K108" s="38" t="str">
        <f>IFERROR(INDEX(材料!C$6:D$223,MATCH(U108,材料!F$6:F$223,0),2),"")</f>
        <v/>
      </c>
      <c r="L108" s="1"/>
      <c r="M108" s="40" t="str">
        <f t="shared" ref="M108" si="147">IF($D108="","",IF(L108="○",IF($F108="空気層",IF($J108&lt;10,((0.09*$J108/10)),0.09),($J108/1000)/$K108),0))</f>
        <v/>
      </c>
      <c r="N108" s="1"/>
      <c r="O108" s="40" t="str">
        <f t="shared" ref="O108" si="148">IF($D108="","",IF(N108="○",IF($F108="空気層",IF($J108&lt;10,((0.09*$J108/10)),0.09),($J108/1000)/$K108),0))</f>
        <v/>
      </c>
      <c r="P108" s="1"/>
      <c r="Q108" s="40" t="str">
        <f t="shared" ref="Q108" si="149">IF($D108="","",IF(P108="○",IF($F108="空気層",IF($J108&lt;10,((0.09*$J108/10)),0.09),($J108/1000)/$K108),0))</f>
        <v/>
      </c>
      <c r="R108" s="1"/>
      <c r="S108" s="40" t="str">
        <f t="shared" ref="S108" si="150">IF($D108="","",IF(R108="○",IF($F108="空気層",IF($J108&lt;10,((0.09*$J108/10)),0.09),($J108/1000)/$K108),0))</f>
        <v/>
      </c>
      <c r="U108" s="29" t="str">
        <f t="shared" ref="U108:U116" si="151">D108&amp;F108</f>
        <v/>
      </c>
    </row>
    <row r="109" spans="2:24" ht="18" customHeight="1">
      <c r="B109" s="114"/>
      <c r="D109" s="132"/>
      <c r="E109" s="133"/>
      <c r="F109" s="134"/>
      <c r="G109" s="135"/>
      <c r="H109" s="135"/>
      <c r="I109" s="136"/>
      <c r="J109" s="16"/>
      <c r="K109" s="38" t="str">
        <f>IFERROR(INDEX(材料!C$6:D$223,MATCH(U109,材料!F$6:F$223,0),2),"")</f>
        <v/>
      </c>
      <c r="L109" s="1"/>
      <c r="M109" s="40" t="str">
        <f t="shared" ref="M109" si="152">IF($D109="","",IF(L109="○",IF($F109="空気層",IF($J109&lt;10,((0.09*$J109/10)),0.09),($J109/1000)/$K109),0))</f>
        <v/>
      </c>
      <c r="N109" s="1"/>
      <c r="O109" s="40" t="str">
        <f t="shared" ref="O109" si="153">IF($D109="","",IF(N109="○",IF($F109="空気層",IF($J109&lt;10,((0.09*$J109/10)),0.09),($J109/1000)/$K109),0))</f>
        <v/>
      </c>
      <c r="P109" s="1"/>
      <c r="Q109" s="40" t="str">
        <f t="shared" ref="Q109" si="154">IF($D109="","",IF(P109="○",IF($F109="空気層",IF($J109&lt;10,((0.09*$J109/10)),0.09),($J109/1000)/$K109),0))</f>
        <v/>
      </c>
      <c r="R109" s="1"/>
      <c r="S109" s="40" t="str">
        <f t="shared" ref="S109" si="155">IF($D109="","",IF(R109="○",IF($F109="空気層",IF($J109&lt;10,((0.09*$J109/10)),0.09),($J109/1000)/$K109),0))</f>
        <v/>
      </c>
      <c r="U109" s="29" t="str">
        <f t="shared" si="151"/>
        <v/>
      </c>
    </row>
    <row r="110" spans="2:24" ht="18" customHeight="1">
      <c r="B110" s="114"/>
      <c r="D110" s="132"/>
      <c r="E110" s="133"/>
      <c r="F110" s="134"/>
      <c r="G110" s="135"/>
      <c r="H110" s="135"/>
      <c r="I110" s="136"/>
      <c r="J110" s="16"/>
      <c r="K110" s="38" t="str">
        <f>IFERROR(INDEX(材料!C$6:D$223,MATCH(U110,材料!F$6:F$223,0),2),"")</f>
        <v/>
      </c>
      <c r="L110" s="1"/>
      <c r="M110" s="40" t="str">
        <f t="shared" ref="M110" si="156">IF($D110="","",IF(L110="○",IF($F110="空気層",IF($J110&lt;10,((0.09*$J110/10)),0.09),($J110/1000)/$K110),0))</f>
        <v/>
      </c>
      <c r="N110" s="1"/>
      <c r="O110" s="40" t="str">
        <f t="shared" ref="O110" si="157">IF($D110="","",IF(N110="○",IF($F110="空気層",IF($J110&lt;10,((0.09*$J110/10)),0.09),($J110/1000)/$K110),0))</f>
        <v/>
      </c>
      <c r="P110" s="1"/>
      <c r="Q110" s="40" t="str">
        <f t="shared" ref="Q110" si="158">IF($D110="","",IF(P110="○",IF($F110="空気層",IF($J110&lt;10,((0.09*$J110/10)),0.09),($J110/1000)/$K110),0))</f>
        <v/>
      </c>
      <c r="R110" s="1"/>
      <c r="S110" s="40" t="str">
        <f t="shared" ref="S110" si="159">IF($D110="","",IF(R110="○",IF($F110="空気層",IF($J110&lt;10,((0.09*$J110/10)),0.09),($J110/1000)/$K110),0))</f>
        <v/>
      </c>
      <c r="U110" s="29" t="str">
        <f t="shared" si="151"/>
        <v/>
      </c>
    </row>
    <row r="111" spans="2:24" ht="18" customHeight="1">
      <c r="B111" s="114"/>
      <c r="D111" s="132"/>
      <c r="E111" s="133"/>
      <c r="F111" s="134"/>
      <c r="G111" s="135"/>
      <c r="H111" s="135"/>
      <c r="I111" s="136"/>
      <c r="J111" s="16"/>
      <c r="K111" s="38" t="str">
        <f>IFERROR(INDEX(材料!C$6:D$223,MATCH(U111,材料!F$6:F$223,0),2),"")</f>
        <v/>
      </c>
      <c r="L111" s="1"/>
      <c r="M111" s="40" t="str">
        <f t="shared" ref="M111" si="160">IF($D111="","",IF(L111="○",IF($F111="空気層",IF($J111&lt;10,((0.09*$J111/10)),0.09),($J111/1000)/$K111),0))</f>
        <v/>
      </c>
      <c r="N111" s="1"/>
      <c r="O111" s="40" t="str">
        <f t="shared" ref="O111" si="161">IF($D111="","",IF(N111="○",IF($F111="空気層",IF($J111&lt;10,((0.09*$J111/10)),0.09),($J111/1000)/$K111),0))</f>
        <v/>
      </c>
      <c r="P111" s="1"/>
      <c r="Q111" s="40" t="str">
        <f t="shared" ref="Q111" si="162">IF($D111="","",IF(P111="○",IF($F111="空気層",IF($J111&lt;10,((0.09*$J111/10)),0.09),($J111/1000)/$K111),0))</f>
        <v/>
      </c>
      <c r="R111" s="1"/>
      <c r="S111" s="40" t="str">
        <f t="shared" ref="S111" si="163">IF($D111="","",IF(R111="○",IF($F111="空気層",IF($J111&lt;10,((0.09*$J111/10)),0.09),($J111/1000)/$K111),0))</f>
        <v/>
      </c>
      <c r="U111" s="29" t="str">
        <f t="shared" si="151"/>
        <v/>
      </c>
    </row>
    <row r="112" spans="2:24" ht="18" customHeight="1">
      <c r="B112" s="114"/>
      <c r="D112" s="132"/>
      <c r="E112" s="133"/>
      <c r="F112" s="134"/>
      <c r="G112" s="135"/>
      <c r="H112" s="135"/>
      <c r="I112" s="136"/>
      <c r="J112" s="16"/>
      <c r="K112" s="38" t="str">
        <f>IFERROR(INDEX(材料!C$6:D$223,MATCH(U112,材料!F$6:F$223,0),2),"")</f>
        <v/>
      </c>
      <c r="L112" s="1"/>
      <c r="M112" s="40" t="str">
        <f t="shared" ref="M112" si="164">IF($D112="","",IF(L112="○",IF($F112="空気層",IF($J112&lt;10,((0.09*$J112/10)),0.09),($J112/1000)/$K112),0))</f>
        <v/>
      </c>
      <c r="N112" s="1"/>
      <c r="O112" s="40" t="str">
        <f t="shared" ref="O112" si="165">IF($D112="","",IF(N112="○",IF($F112="空気層",IF($J112&lt;10,((0.09*$J112/10)),0.09),($J112/1000)/$K112),0))</f>
        <v/>
      </c>
      <c r="P112" s="1"/>
      <c r="Q112" s="40" t="str">
        <f t="shared" ref="Q112" si="166">IF($D112="","",IF(P112="○",IF($F112="空気層",IF($J112&lt;10,((0.09*$J112/10)),0.09),($J112/1000)/$K112),0))</f>
        <v/>
      </c>
      <c r="R112" s="1"/>
      <c r="S112" s="40" t="str">
        <f t="shared" ref="S112" si="167">IF($D112="","",IF(R112="○",IF($F112="空気層",IF($J112&lt;10,((0.09*$J112/10)),0.09),($J112/1000)/$K112),0))</f>
        <v/>
      </c>
      <c r="U112" s="29" t="str">
        <f t="shared" si="151"/>
        <v/>
      </c>
    </row>
    <row r="113" spans="2:24" ht="18" customHeight="1">
      <c r="B113" s="114"/>
      <c r="D113" s="132"/>
      <c r="E113" s="133"/>
      <c r="F113" s="134"/>
      <c r="G113" s="135"/>
      <c r="H113" s="135"/>
      <c r="I113" s="136"/>
      <c r="J113" s="16"/>
      <c r="K113" s="38" t="str">
        <f>IFERROR(INDEX(材料!C$6:D$223,MATCH(U113,材料!F$6:F$223,0),2),"")</f>
        <v/>
      </c>
      <c r="L113" s="1"/>
      <c r="M113" s="40" t="str">
        <f t="shared" ref="M113" si="168">IF($D113="","",IF(L113="○",IF($F113="空気層",IF($J113&lt;10,((0.09*$J113/10)),0.09),($J113/1000)/$K113),0))</f>
        <v/>
      </c>
      <c r="N113" s="1"/>
      <c r="O113" s="40" t="str">
        <f t="shared" ref="O113" si="169">IF($D113="","",IF(N113="○",IF($F113="空気層",IF($J113&lt;10,((0.09*$J113/10)),0.09),($J113/1000)/$K113),0))</f>
        <v/>
      </c>
      <c r="P113" s="1"/>
      <c r="Q113" s="40" t="str">
        <f t="shared" ref="Q113" si="170">IF($D113="","",IF(P113="○",IF($F113="空気層",IF($J113&lt;10,((0.09*$J113/10)),0.09),($J113/1000)/$K113),0))</f>
        <v/>
      </c>
      <c r="R113" s="1"/>
      <c r="S113" s="40" t="str">
        <f t="shared" ref="S113" si="171">IF($D113="","",IF(R113="○",IF($F113="空気層",IF($J113&lt;10,((0.09*$J113/10)),0.09),($J113/1000)/$K113),0))</f>
        <v/>
      </c>
      <c r="U113" s="29" t="str">
        <f t="shared" si="151"/>
        <v/>
      </c>
    </row>
    <row r="114" spans="2:24" ht="18" customHeight="1">
      <c r="B114" s="114"/>
      <c r="D114" s="132"/>
      <c r="E114" s="133"/>
      <c r="F114" s="134"/>
      <c r="G114" s="135"/>
      <c r="H114" s="135"/>
      <c r="I114" s="136"/>
      <c r="J114" s="16"/>
      <c r="K114" s="38" t="str">
        <f>IFERROR(INDEX(材料!C$6:D$223,MATCH(U114,材料!F$6:F$223,0),2),"")</f>
        <v/>
      </c>
      <c r="L114" s="1"/>
      <c r="M114" s="40" t="str">
        <f t="shared" ref="M114" si="172">IF($D114="","",IF(L114="○",IF($F114="空気層",IF($J114&lt;10,((0.09*$J114/10)),0.09),($J114/1000)/$K114),0))</f>
        <v/>
      </c>
      <c r="N114" s="1"/>
      <c r="O114" s="40" t="str">
        <f t="shared" ref="O114" si="173">IF($D114="","",IF(N114="○",IF($F114="空気層",IF($J114&lt;10,((0.09*$J114/10)),0.09),($J114/1000)/$K114),0))</f>
        <v/>
      </c>
      <c r="P114" s="1"/>
      <c r="Q114" s="40" t="str">
        <f t="shared" ref="Q114" si="174">IF($D114="","",IF(P114="○",IF($F114="空気層",IF($J114&lt;10,((0.09*$J114/10)),0.09),($J114/1000)/$K114),0))</f>
        <v/>
      </c>
      <c r="R114" s="1"/>
      <c r="S114" s="40" t="str">
        <f t="shared" ref="S114" si="175">IF($D114="","",IF(R114="○",IF($F114="空気層",IF($J114&lt;10,((0.09*$J114/10)),0.09),($J114/1000)/$K114),0))</f>
        <v/>
      </c>
      <c r="U114" s="29" t="str">
        <f t="shared" si="151"/>
        <v/>
      </c>
    </row>
    <row r="115" spans="2:24" ht="18" hidden="1" customHeight="1">
      <c r="B115" s="114"/>
      <c r="D115" s="122"/>
      <c r="E115" s="123"/>
      <c r="F115" s="122"/>
      <c r="G115" s="124"/>
      <c r="H115" s="124"/>
      <c r="I115" s="123"/>
      <c r="J115" s="41"/>
      <c r="K115" s="38" t="str">
        <f>IFERROR(INDEX(材料!#REF!,MATCH(U115,材料!#REF!,0),2),"")</f>
        <v/>
      </c>
      <c r="L115" s="39"/>
      <c r="M115" s="40" t="str">
        <f t="shared" ref="M115:M116" si="176">IF($D115="","",IF(L115="○",IF(OR($F115="工場生産で気密　空気層_2cm以上",$F115="工場生産以外の空気層_1cm以上"),$K115,$J115/$K115),0))</f>
        <v/>
      </c>
      <c r="N115" s="39"/>
      <c r="O115" s="40" t="str">
        <f t="shared" ref="O115:O116" si="177">IF($D115="","",IF(N115="○",IF(OR($F115="工場生産で気密　空気層_2cm以上",$F115="工場生産以外の空気層_1cm以上"),$K115,$J115/$K115),0))</f>
        <v/>
      </c>
      <c r="P115" s="39"/>
      <c r="Q115" s="40" t="str">
        <f t="shared" ref="Q115:Q116" si="178">IF($D115="","",IF(P115="○",IF(OR($F115="工場生産で気密　空気層_2cm以上",$F115="工場生産以外の空気層_1cm以上"),$K115,$J115/$K115),0))</f>
        <v/>
      </c>
      <c r="R115" s="39"/>
      <c r="S115" s="40" t="str">
        <f t="shared" ref="S115:S116" si="179">IF($D115="","",IF(R115="○",IF(OR($F115="工場生産で気密　空気層_2cm以上",$F115="工場生産以外の空気層_1cm以上"),$K115,$J115/$K115),0))</f>
        <v/>
      </c>
      <c r="U115" s="29" t="str">
        <f t="shared" si="151"/>
        <v/>
      </c>
    </row>
    <row r="116" spans="2:24" ht="18" hidden="1" customHeight="1">
      <c r="B116" s="114"/>
      <c r="D116" s="122"/>
      <c r="E116" s="123"/>
      <c r="F116" s="122"/>
      <c r="G116" s="124"/>
      <c r="H116" s="124"/>
      <c r="I116" s="123"/>
      <c r="J116" s="41"/>
      <c r="K116" s="38" t="str">
        <f>IFERROR(INDEX(材料!#REF!,MATCH(U116,材料!#REF!,0),2),"")</f>
        <v/>
      </c>
      <c r="L116" s="39"/>
      <c r="M116" s="40" t="str">
        <f t="shared" si="176"/>
        <v/>
      </c>
      <c r="N116" s="39"/>
      <c r="O116" s="40" t="str">
        <f t="shared" si="177"/>
        <v/>
      </c>
      <c r="P116" s="39"/>
      <c r="Q116" s="40" t="str">
        <f t="shared" si="178"/>
        <v/>
      </c>
      <c r="R116" s="39"/>
      <c r="S116" s="40" t="str">
        <f t="shared" si="179"/>
        <v/>
      </c>
      <c r="U116" s="29" t="str">
        <f t="shared" si="151"/>
        <v/>
      </c>
    </row>
    <row r="117" spans="2:24" ht="18" customHeight="1">
      <c r="B117" s="114"/>
      <c r="D117" s="125" t="s">
        <v>70</v>
      </c>
      <c r="E117" s="126"/>
      <c r="F117" s="127" t="s">
        <v>73</v>
      </c>
      <c r="G117" s="128"/>
      <c r="H117" s="128"/>
      <c r="I117" s="129"/>
      <c r="J117" s="42"/>
      <c r="K117" s="42"/>
      <c r="L117" s="24" t="s">
        <v>4</v>
      </c>
      <c r="M117" s="43" t="e">
        <f>VLOOKUP(D100,参照!$C$2:$D$10,2,FALSE)</f>
        <v>#N/A</v>
      </c>
      <c r="N117" s="24" t="s">
        <v>4</v>
      </c>
      <c r="O117" s="44" t="e">
        <f>VLOOKUP(D100,参照!$C$2:$D$10,2,FALSE)</f>
        <v>#N/A</v>
      </c>
      <c r="P117" s="24" t="s">
        <v>4</v>
      </c>
      <c r="Q117" s="44" t="e">
        <f>VLOOKUP(D100,参照!$C$2:$D$10,2,FALSE)</f>
        <v>#N/A</v>
      </c>
      <c r="R117" s="24" t="s">
        <v>4</v>
      </c>
      <c r="S117" s="44" t="e">
        <f>VLOOKUP(D100,参照!$C$2:$D$10,2,FALSE)</f>
        <v>#N/A</v>
      </c>
    </row>
    <row r="118" spans="2:24" ht="18" customHeight="1">
      <c r="B118" s="114"/>
      <c r="F118" s="33"/>
      <c r="G118" s="33"/>
      <c r="H118" s="33"/>
      <c r="I118" s="33"/>
      <c r="J118" s="45"/>
      <c r="K118" s="46" t="s">
        <v>122</v>
      </c>
      <c r="L118" s="130">
        <f>SUMIF(L107:L116,"○",$J107:$J116)</f>
        <v>0</v>
      </c>
      <c r="M118" s="130"/>
      <c r="N118" s="130">
        <f t="shared" ref="N118" si="180">SUMIF(N107:N116,"○",$J107:$J116)</f>
        <v>0</v>
      </c>
      <c r="O118" s="130"/>
      <c r="P118" s="130">
        <f t="shared" ref="P118" si="181">SUMIF(P107:P116,"○",$J107:$J116)</f>
        <v>0</v>
      </c>
      <c r="Q118" s="130"/>
      <c r="R118" s="130">
        <f t="shared" ref="R118" si="182">SUMIF(R107:R116,"○",$J107:$J116)</f>
        <v>0</v>
      </c>
      <c r="S118" s="130"/>
      <c r="U118" s="29"/>
    </row>
    <row r="119" spans="2:24" ht="18" customHeight="1">
      <c r="B119" s="114"/>
      <c r="D119" s="26" t="s">
        <v>96</v>
      </c>
      <c r="F119" s="33"/>
      <c r="G119" s="33"/>
      <c r="H119" s="33"/>
      <c r="I119" s="33"/>
      <c r="J119" s="45"/>
      <c r="K119" s="46" t="s">
        <v>124</v>
      </c>
      <c r="L119" s="131" t="e">
        <f>SUM(M106:M117)</f>
        <v>#N/A</v>
      </c>
      <c r="M119" s="131"/>
      <c r="N119" s="131" t="e">
        <f>IF(N104=0,0,SUM(O106:O117))</f>
        <v>#N/A</v>
      </c>
      <c r="O119" s="131"/>
      <c r="P119" s="131" t="e">
        <f t="shared" ref="P119" si="183">IF(P104=0,0,SUM(Q106:Q117))</f>
        <v>#N/A</v>
      </c>
      <c r="Q119" s="131"/>
      <c r="R119" s="131" t="e">
        <f t="shared" ref="R119" si="184">IF(R104=0,0,SUM(S106:S117))</f>
        <v>#N/A</v>
      </c>
      <c r="S119" s="131"/>
    </row>
    <row r="120" spans="2:24" ht="18" customHeight="1" thickBot="1">
      <c r="B120" s="114"/>
      <c r="D120" s="47" t="s">
        <v>92</v>
      </c>
      <c r="F120" s="33"/>
      <c r="G120" s="33"/>
      <c r="H120" s="33"/>
      <c r="I120" s="33"/>
      <c r="J120" s="45"/>
      <c r="K120" s="46" t="s">
        <v>125</v>
      </c>
      <c r="L120" s="116" t="e">
        <f>1/L119</f>
        <v>#N/A</v>
      </c>
      <c r="M120" s="116"/>
      <c r="N120" s="116" t="e">
        <f>IF(N104=0,0,1/N119)</f>
        <v>#N/A</v>
      </c>
      <c r="O120" s="116"/>
      <c r="P120" s="117" t="e">
        <f t="shared" ref="P120" si="185">IF(P104=0,0,1/P119)</f>
        <v>#N/A</v>
      </c>
      <c r="Q120" s="118"/>
      <c r="R120" s="117" t="e">
        <f t="shared" ref="R120" si="186">IF(R104=0,0,1/R119)</f>
        <v>#N/A</v>
      </c>
      <c r="S120" s="118"/>
    </row>
    <row r="121" spans="2:24" ht="20.25" customHeight="1" thickBot="1">
      <c r="B121" s="115"/>
      <c r="D121" s="47" t="s">
        <v>93</v>
      </c>
      <c r="F121" s="48"/>
      <c r="G121" s="48"/>
      <c r="H121" s="48"/>
      <c r="I121" s="48"/>
      <c r="J121" s="48"/>
      <c r="K121" s="49" t="s">
        <v>123</v>
      </c>
      <c r="L121" s="119" t="e">
        <f>(L120*L104+N120*N104+P120*P104+R120*R104)/(L104+N104+P104+R104)</f>
        <v>#N/A</v>
      </c>
      <c r="M121" s="120"/>
      <c r="N121" s="120"/>
      <c r="O121" s="120"/>
      <c r="P121" s="120"/>
      <c r="Q121" s="120"/>
      <c r="R121" s="120"/>
      <c r="S121" s="121"/>
    </row>
    <row r="122" spans="2:24" ht="18" customHeight="1">
      <c r="B122" s="53"/>
    </row>
    <row r="123" spans="2:24" ht="18" customHeight="1" thickBot="1">
      <c r="B123" s="113">
        <v>6</v>
      </c>
      <c r="D123" s="27" t="s">
        <v>130</v>
      </c>
      <c r="F123" s="28" t="s">
        <v>188</v>
      </c>
      <c r="U123" s="29" t="s">
        <v>27</v>
      </c>
    </row>
    <row r="124" spans="2:24" ht="24" customHeight="1" thickTop="1">
      <c r="B124" s="114"/>
      <c r="D124" s="150"/>
      <c r="E124" s="30"/>
      <c r="F124" s="153"/>
      <c r="J124" s="30" t="s">
        <v>128</v>
      </c>
      <c r="K124" s="155" t="str">
        <f>IF(COUNTIF(参照!AK$2:AK$72,U124),"OK","部位と工法の種類を正しく選択してください")</f>
        <v>部位と工法の種類を正しく選択してください</v>
      </c>
      <c r="L124" s="155"/>
      <c r="M124" s="155"/>
      <c r="N124" s="155"/>
      <c r="O124" s="155"/>
      <c r="P124" s="167" t="s">
        <v>126</v>
      </c>
      <c r="Q124" s="168"/>
      <c r="R124" s="156" t="e">
        <f>ROUND(L145,3)</f>
        <v>#N/A</v>
      </c>
      <c r="S124" s="157"/>
      <c r="U124" s="29" t="str">
        <f>D124&amp;F127</f>
        <v/>
      </c>
    </row>
    <row r="125" spans="2:24" ht="24" customHeight="1" thickBot="1">
      <c r="B125" s="114"/>
      <c r="D125" s="151"/>
      <c r="E125" s="30"/>
      <c r="F125" s="154"/>
      <c r="J125" s="30" t="s">
        <v>129</v>
      </c>
      <c r="K125" s="155" t="e">
        <f>IF(VLOOKUP(F127,参照!T$2:AE$72,12,FALSE)="○","OK","各断面の厚さの合計が一致していません")</f>
        <v>#N/A</v>
      </c>
      <c r="L125" s="155"/>
      <c r="M125" s="155"/>
      <c r="N125" s="155"/>
      <c r="O125" s="155"/>
      <c r="P125" s="167"/>
      <c r="Q125" s="168"/>
      <c r="R125" s="158"/>
      <c r="S125" s="159"/>
      <c r="U125" s="29" t="s">
        <v>74</v>
      </c>
      <c r="X125" s="29" t="e">
        <f>VLOOKUP(D124,参照!L$1:N$10,2,FALSE)</f>
        <v>#N/A</v>
      </c>
    </row>
    <row r="126" spans="2:24" ht="18" customHeight="1" thickTop="1">
      <c r="B126" s="114"/>
      <c r="D126" s="151"/>
      <c r="F126" s="28" t="s">
        <v>29</v>
      </c>
      <c r="G126" s="31"/>
      <c r="U126" s="29" t="s">
        <v>79</v>
      </c>
      <c r="X126" s="29" t="e">
        <f>VLOOKUP(D124,参照!L$1:N$10,3,FALSE)</f>
        <v>#N/A</v>
      </c>
    </row>
    <row r="127" spans="2:24" ht="24" customHeight="1">
      <c r="B127" s="114"/>
      <c r="D127" s="152"/>
      <c r="F127" s="160"/>
      <c r="G127" s="161"/>
      <c r="H127" s="161"/>
      <c r="I127" s="162"/>
      <c r="J127" s="32"/>
      <c r="K127" s="32"/>
      <c r="L127" s="163" t="s">
        <v>0</v>
      </c>
      <c r="M127" s="163"/>
      <c r="N127" s="164" t="s">
        <v>7</v>
      </c>
      <c r="O127" s="165"/>
      <c r="P127" s="165"/>
      <c r="Q127" s="166"/>
      <c r="R127" s="163" t="s">
        <v>1</v>
      </c>
      <c r="S127" s="163"/>
      <c r="U127" s="29"/>
    </row>
    <row r="128" spans="2:24" ht="18" customHeight="1">
      <c r="B128" s="114"/>
      <c r="F128" s="32"/>
      <c r="G128" s="32"/>
      <c r="H128" s="32"/>
      <c r="I128" s="32"/>
      <c r="J128" s="33"/>
      <c r="K128" s="34" t="s">
        <v>2</v>
      </c>
      <c r="L128" s="142" t="e">
        <f>VLOOKUP(F127,面積比率,2,FALSE)</f>
        <v>#N/A</v>
      </c>
      <c r="M128" s="142"/>
      <c r="N128" s="142" t="e">
        <f>VLOOKUP(F127,面積比率,3,FALSE)</f>
        <v>#N/A</v>
      </c>
      <c r="O128" s="142"/>
      <c r="P128" s="142" t="e">
        <f>VLOOKUP(F127,面積比率,4,FALSE)</f>
        <v>#N/A</v>
      </c>
      <c r="Q128" s="142"/>
      <c r="R128" s="142" t="e">
        <f>VLOOKUP(F127,面積比率,5,FALSE)</f>
        <v>#N/A</v>
      </c>
      <c r="S128" s="142"/>
    </row>
    <row r="129" spans="2:21" ht="27" customHeight="1">
      <c r="B129" s="114"/>
      <c r="D129" s="143" t="s">
        <v>60</v>
      </c>
      <c r="E129" s="144"/>
      <c r="F129" s="145" t="s">
        <v>3</v>
      </c>
      <c r="G129" s="146"/>
      <c r="H129" s="146"/>
      <c r="I129" s="147"/>
      <c r="J129" s="35" t="s">
        <v>98</v>
      </c>
      <c r="K129" s="35" t="s">
        <v>97</v>
      </c>
      <c r="L129" s="148" t="s">
        <v>99</v>
      </c>
      <c r="M129" s="149"/>
      <c r="N129" s="148" t="s">
        <v>99</v>
      </c>
      <c r="O129" s="149"/>
      <c r="P129" s="148" t="s">
        <v>99</v>
      </c>
      <c r="Q129" s="149"/>
      <c r="R129" s="148" t="s">
        <v>99</v>
      </c>
      <c r="S129" s="149"/>
    </row>
    <row r="130" spans="2:21" ht="18" customHeight="1">
      <c r="B130" s="114"/>
      <c r="D130" s="137" t="s">
        <v>71</v>
      </c>
      <c r="E130" s="138"/>
      <c r="F130" s="139"/>
      <c r="G130" s="140"/>
      <c r="H130" s="140"/>
      <c r="I130" s="141"/>
      <c r="J130" s="36"/>
      <c r="K130" s="36"/>
      <c r="L130" s="25" t="s">
        <v>4</v>
      </c>
      <c r="M130" s="37" t="e">
        <f>VLOOKUP($F130,参照!$G$2:$H$13,2,FALSE)</f>
        <v>#N/A</v>
      </c>
      <c r="N130" s="25" t="s">
        <v>4</v>
      </c>
      <c r="O130" s="37" t="e">
        <f>VLOOKUP($F130,参照!$G$2:$H$13,2,FALSE)</f>
        <v>#N/A</v>
      </c>
      <c r="P130" s="25" t="s">
        <v>61</v>
      </c>
      <c r="Q130" s="37" t="e">
        <f>VLOOKUP($F130,参照!$G$2:$H$13,2,FALSE)</f>
        <v>#N/A</v>
      </c>
      <c r="R130" s="25" t="s">
        <v>4</v>
      </c>
      <c r="S130" s="37" t="e">
        <f>VLOOKUP($F130,参照!$G$2:$H$13,2,FALSE)</f>
        <v>#N/A</v>
      </c>
    </row>
    <row r="131" spans="2:21" ht="18" customHeight="1">
      <c r="B131" s="114"/>
      <c r="D131" s="132"/>
      <c r="E131" s="133"/>
      <c r="F131" s="134"/>
      <c r="G131" s="135"/>
      <c r="H131" s="135"/>
      <c r="I131" s="136"/>
      <c r="J131" s="16"/>
      <c r="K131" s="38" t="str">
        <f>IFERROR(INDEX(材料!C$6:D$223,MATCH(U131,材料!F$6:F$223,0),2),"")</f>
        <v/>
      </c>
      <c r="L131" s="1"/>
      <c r="M131" s="40" t="str">
        <f>IF($D131="","",IF(L131="○",IF($F131="空気層",IF($J131&lt;10,((0.09*$J131/10)),0.09),($J131/1000)/$K131),0))</f>
        <v/>
      </c>
      <c r="N131" s="1"/>
      <c r="O131" s="40" t="str">
        <f>IF($D131="","",IF(N131="○",IF($F131="空気層",IF($J131&lt;10,((0.09*$J131/10)),0.09),($J131/1000)/$K131),0))</f>
        <v/>
      </c>
      <c r="P131" s="1"/>
      <c r="Q131" s="40" t="str">
        <f>IF($D131="","",IF(P131="○",IF($F131="空気層",IF($J131&lt;10,((0.09*$J131/10)),0.09),($J131/1000)/$K131),0))</f>
        <v/>
      </c>
      <c r="R131" s="1"/>
      <c r="S131" s="40" t="str">
        <f>IF($D131="","",IF(R131="○",IF($F131="空気層",IF($J131&lt;10,((0.09*$J131/10)),0.09),($J131/1000)/$K131),0))</f>
        <v/>
      </c>
      <c r="U131" s="29" t="str">
        <f>D131&amp;F131</f>
        <v/>
      </c>
    </row>
    <row r="132" spans="2:21" ht="18" customHeight="1">
      <c r="B132" s="114"/>
      <c r="D132" s="132"/>
      <c r="E132" s="133"/>
      <c r="F132" s="134"/>
      <c r="G132" s="135"/>
      <c r="H132" s="135"/>
      <c r="I132" s="136"/>
      <c r="J132" s="16"/>
      <c r="K132" s="38" t="str">
        <f>IFERROR(INDEX(材料!C$6:D$223,MATCH(U132,材料!F$6:F$223,0),2),"")</f>
        <v/>
      </c>
      <c r="L132" s="1"/>
      <c r="M132" s="40" t="str">
        <f t="shared" ref="M132" si="187">IF($D132="","",IF(L132="○",IF($F132="空気層",IF($J132&lt;10,((0.09*$J132/10)),0.09),($J132/1000)/$K132),0))</f>
        <v/>
      </c>
      <c r="N132" s="1"/>
      <c r="O132" s="40" t="str">
        <f t="shared" ref="O132" si="188">IF($D132="","",IF(N132="○",IF($F132="空気層",IF($J132&lt;10,((0.09*$J132/10)),0.09),($J132/1000)/$K132),0))</f>
        <v/>
      </c>
      <c r="P132" s="1"/>
      <c r="Q132" s="40" t="str">
        <f t="shared" ref="Q132" si="189">IF($D132="","",IF(P132="○",IF($F132="空気層",IF($J132&lt;10,((0.09*$J132/10)),0.09),($J132/1000)/$K132),0))</f>
        <v/>
      </c>
      <c r="R132" s="1"/>
      <c r="S132" s="40" t="str">
        <f t="shared" ref="S132" si="190">IF($D132="","",IF(R132="○",IF($F132="空気層",IF($J132&lt;10,((0.09*$J132/10)),0.09),($J132/1000)/$K132),0))</f>
        <v/>
      </c>
      <c r="U132" s="29" t="str">
        <f t="shared" ref="U132:U140" si="191">D132&amp;F132</f>
        <v/>
      </c>
    </row>
    <row r="133" spans="2:21" ht="18" customHeight="1">
      <c r="B133" s="114"/>
      <c r="D133" s="132"/>
      <c r="E133" s="133"/>
      <c r="F133" s="134"/>
      <c r="G133" s="135"/>
      <c r="H133" s="135"/>
      <c r="I133" s="136"/>
      <c r="J133" s="16"/>
      <c r="K133" s="38" t="str">
        <f>IFERROR(INDEX(材料!C$6:D$223,MATCH(U133,材料!F$6:F$223,0),2),"")</f>
        <v/>
      </c>
      <c r="L133" s="1"/>
      <c r="M133" s="40" t="str">
        <f t="shared" ref="M133" si="192">IF($D133="","",IF(L133="○",IF($F133="空気層",IF($J133&lt;10,((0.09*$J133/10)),0.09),($J133/1000)/$K133),0))</f>
        <v/>
      </c>
      <c r="N133" s="1"/>
      <c r="O133" s="40" t="str">
        <f t="shared" ref="O133" si="193">IF($D133="","",IF(N133="○",IF($F133="空気層",IF($J133&lt;10,((0.09*$J133/10)),0.09),($J133/1000)/$K133),0))</f>
        <v/>
      </c>
      <c r="P133" s="1"/>
      <c r="Q133" s="40" t="str">
        <f t="shared" ref="Q133" si="194">IF($D133="","",IF(P133="○",IF($F133="空気層",IF($J133&lt;10,((0.09*$J133/10)),0.09),($J133/1000)/$K133),0))</f>
        <v/>
      </c>
      <c r="R133" s="1"/>
      <c r="S133" s="40" t="str">
        <f t="shared" ref="S133" si="195">IF($D133="","",IF(R133="○",IF($F133="空気層",IF($J133&lt;10,((0.09*$J133/10)),0.09),($J133/1000)/$K133),0))</f>
        <v/>
      </c>
      <c r="U133" s="29" t="str">
        <f t="shared" si="191"/>
        <v/>
      </c>
    </row>
    <row r="134" spans="2:21" ht="18" customHeight="1">
      <c r="B134" s="114"/>
      <c r="D134" s="132"/>
      <c r="E134" s="133"/>
      <c r="F134" s="134"/>
      <c r="G134" s="135"/>
      <c r="H134" s="135"/>
      <c r="I134" s="136"/>
      <c r="J134" s="16"/>
      <c r="K134" s="38" t="str">
        <f>IFERROR(INDEX(材料!C$6:D$223,MATCH(U134,材料!F$6:F$223,0),2),"")</f>
        <v/>
      </c>
      <c r="L134" s="1"/>
      <c r="M134" s="40" t="str">
        <f t="shared" ref="M134" si="196">IF($D134="","",IF(L134="○",IF($F134="空気層",IF($J134&lt;10,((0.09*$J134/10)),0.09),($J134/1000)/$K134),0))</f>
        <v/>
      </c>
      <c r="N134" s="1"/>
      <c r="O134" s="40" t="str">
        <f t="shared" ref="O134" si="197">IF($D134="","",IF(N134="○",IF($F134="空気層",IF($J134&lt;10,((0.09*$J134/10)),0.09),($J134/1000)/$K134),0))</f>
        <v/>
      </c>
      <c r="P134" s="1"/>
      <c r="Q134" s="40" t="str">
        <f t="shared" ref="Q134" si="198">IF($D134="","",IF(P134="○",IF($F134="空気層",IF($J134&lt;10,((0.09*$J134/10)),0.09),($J134/1000)/$K134),0))</f>
        <v/>
      </c>
      <c r="R134" s="1"/>
      <c r="S134" s="40" t="str">
        <f t="shared" ref="S134" si="199">IF($D134="","",IF(R134="○",IF($F134="空気層",IF($J134&lt;10,((0.09*$J134/10)),0.09),($J134/1000)/$K134),0))</f>
        <v/>
      </c>
      <c r="U134" s="29" t="str">
        <f t="shared" si="191"/>
        <v/>
      </c>
    </row>
    <row r="135" spans="2:21" ht="18" customHeight="1">
      <c r="B135" s="114"/>
      <c r="D135" s="132"/>
      <c r="E135" s="133"/>
      <c r="F135" s="134"/>
      <c r="G135" s="135"/>
      <c r="H135" s="135"/>
      <c r="I135" s="136"/>
      <c r="J135" s="16"/>
      <c r="K135" s="38" t="str">
        <f>IFERROR(INDEX(材料!C$6:D$223,MATCH(U135,材料!F$6:F$223,0),2),"")</f>
        <v/>
      </c>
      <c r="L135" s="1"/>
      <c r="M135" s="40" t="str">
        <f t="shared" ref="M135" si="200">IF($D135="","",IF(L135="○",IF($F135="空気層",IF($J135&lt;10,((0.09*$J135/10)),0.09),($J135/1000)/$K135),0))</f>
        <v/>
      </c>
      <c r="N135" s="1"/>
      <c r="O135" s="40" t="str">
        <f t="shared" ref="O135" si="201">IF($D135="","",IF(N135="○",IF($F135="空気層",IF($J135&lt;10,((0.09*$J135/10)),0.09),($J135/1000)/$K135),0))</f>
        <v/>
      </c>
      <c r="P135" s="1"/>
      <c r="Q135" s="40" t="str">
        <f t="shared" ref="Q135" si="202">IF($D135="","",IF(P135="○",IF($F135="空気層",IF($J135&lt;10,((0.09*$J135/10)),0.09),($J135/1000)/$K135),0))</f>
        <v/>
      </c>
      <c r="R135" s="1"/>
      <c r="S135" s="40" t="str">
        <f t="shared" ref="S135" si="203">IF($D135="","",IF(R135="○",IF($F135="空気層",IF($J135&lt;10,((0.09*$J135/10)),0.09),($J135/1000)/$K135),0))</f>
        <v/>
      </c>
      <c r="U135" s="29" t="str">
        <f t="shared" si="191"/>
        <v/>
      </c>
    </row>
    <row r="136" spans="2:21" ht="18" customHeight="1">
      <c r="B136" s="114"/>
      <c r="D136" s="132"/>
      <c r="E136" s="133"/>
      <c r="F136" s="134"/>
      <c r="G136" s="135"/>
      <c r="H136" s="135"/>
      <c r="I136" s="136"/>
      <c r="J136" s="16"/>
      <c r="K136" s="38" t="str">
        <f>IFERROR(INDEX(材料!C$6:D$223,MATCH(U136,材料!F$6:F$223,0),2),"")</f>
        <v/>
      </c>
      <c r="L136" s="1"/>
      <c r="M136" s="40" t="str">
        <f t="shared" ref="M136" si="204">IF($D136="","",IF(L136="○",IF($F136="空気層",IF($J136&lt;10,((0.09*$J136/10)),0.09),($J136/1000)/$K136),0))</f>
        <v/>
      </c>
      <c r="N136" s="1"/>
      <c r="O136" s="40" t="str">
        <f t="shared" ref="O136" si="205">IF($D136="","",IF(N136="○",IF($F136="空気層",IF($J136&lt;10,((0.09*$J136/10)),0.09),($J136/1000)/$K136),0))</f>
        <v/>
      </c>
      <c r="P136" s="1"/>
      <c r="Q136" s="40" t="str">
        <f t="shared" ref="Q136" si="206">IF($D136="","",IF(P136="○",IF($F136="空気層",IF($J136&lt;10,((0.09*$J136/10)),0.09),($J136/1000)/$K136),0))</f>
        <v/>
      </c>
      <c r="R136" s="1"/>
      <c r="S136" s="40" t="str">
        <f t="shared" ref="S136" si="207">IF($D136="","",IF(R136="○",IF($F136="空気層",IF($J136&lt;10,((0.09*$J136/10)),0.09),($J136/1000)/$K136),0))</f>
        <v/>
      </c>
      <c r="U136" s="29" t="str">
        <f t="shared" si="191"/>
        <v/>
      </c>
    </row>
    <row r="137" spans="2:21" ht="18" customHeight="1">
      <c r="B137" s="114"/>
      <c r="D137" s="132"/>
      <c r="E137" s="133"/>
      <c r="F137" s="134"/>
      <c r="G137" s="135"/>
      <c r="H137" s="135"/>
      <c r="I137" s="136"/>
      <c r="J137" s="16"/>
      <c r="K137" s="38" t="str">
        <f>IFERROR(INDEX(材料!C$6:D$223,MATCH(U137,材料!F$6:F$223,0),2),"")</f>
        <v/>
      </c>
      <c r="L137" s="1"/>
      <c r="M137" s="40" t="str">
        <f t="shared" ref="M137" si="208">IF($D137="","",IF(L137="○",IF($F137="空気層",IF($J137&lt;10,((0.09*$J137/10)),0.09),($J137/1000)/$K137),0))</f>
        <v/>
      </c>
      <c r="N137" s="1"/>
      <c r="O137" s="40" t="str">
        <f t="shared" ref="O137" si="209">IF($D137="","",IF(N137="○",IF($F137="空気層",IF($J137&lt;10,((0.09*$J137/10)),0.09),($J137/1000)/$K137),0))</f>
        <v/>
      </c>
      <c r="P137" s="1"/>
      <c r="Q137" s="40" t="str">
        <f t="shared" ref="Q137" si="210">IF($D137="","",IF(P137="○",IF($F137="空気層",IF($J137&lt;10,((0.09*$J137/10)),0.09),($J137/1000)/$K137),0))</f>
        <v/>
      </c>
      <c r="R137" s="1"/>
      <c r="S137" s="40" t="str">
        <f t="shared" ref="S137" si="211">IF($D137="","",IF(R137="○",IF($F137="空気層",IF($J137&lt;10,((0.09*$J137/10)),0.09),($J137/1000)/$K137),0))</f>
        <v/>
      </c>
      <c r="U137" s="29" t="str">
        <f t="shared" si="191"/>
        <v/>
      </c>
    </row>
    <row r="138" spans="2:21" ht="18" customHeight="1">
      <c r="B138" s="114"/>
      <c r="D138" s="132"/>
      <c r="E138" s="133"/>
      <c r="F138" s="134"/>
      <c r="G138" s="135"/>
      <c r="H138" s="135"/>
      <c r="I138" s="136"/>
      <c r="J138" s="16"/>
      <c r="K138" s="38" t="str">
        <f>IFERROR(INDEX(材料!C$6:D$223,MATCH(U138,材料!F$6:F$223,0),2),"")</f>
        <v/>
      </c>
      <c r="L138" s="1"/>
      <c r="M138" s="40" t="str">
        <f t="shared" ref="M138" si="212">IF($D138="","",IF(L138="○",IF($F138="空気層",IF($J138&lt;10,((0.09*$J138/10)),0.09),($J138/1000)/$K138),0))</f>
        <v/>
      </c>
      <c r="N138" s="1"/>
      <c r="O138" s="40" t="str">
        <f t="shared" ref="O138" si="213">IF($D138="","",IF(N138="○",IF($F138="空気層",IF($J138&lt;10,((0.09*$J138/10)),0.09),($J138/1000)/$K138),0))</f>
        <v/>
      </c>
      <c r="P138" s="1"/>
      <c r="Q138" s="40" t="str">
        <f t="shared" ref="Q138" si="214">IF($D138="","",IF(P138="○",IF($F138="空気層",IF($J138&lt;10,((0.09*$J138/10)),0.09),($J138/1000)/$K138),0))</f>
        <v/>
      </c>
      <c r="R138" s="1"/>
      <c r="S138" s="40" t="str">
        <f t="shared" ref="S138" si="215">IF($D138="","",IF(R138="○",IF($F138="空気層",IF($J138&lt;10,((0.09*$J138/10)),0.09),($J138/1000)/$K138),0))</f>
        <v/>
      </c>
      <c r="U138" s="29" t="str">
        <f t="shared" si="191"/>
        <v/>
      </c>
    </row>
    <row r="139" spans="2:21" ht="18" hidden="1" customHeight="1">
      <c r="B139" s="114"/>
      <c r="D139" s="122"/>
      <c r="E139" s="123"/>
      <c r="F139" s="122"/>
      <c r="G139" s="124"/>
      <c r="H139" s="124"/>
      <c r="I139" s="123"/>
      <c r="J139" s="41"/>
      <c r="K139" s="38" t="str">
        <f>IFERROR(INDEX(材料!#REF!,MATCH(U139,材料!#REF!,0),2),"")</f>
        <v/>
      </c>
      <c r="L139" s="39"/>
      <c r="M139" s="40" t="str">
        <f t="shared" ref="M139:M140" si="216">IF($D139="","",IF(L139="○",IF(OR($F139="工場生産で気密　空気層_2cm以上",$F139="工場生産以外の空気層_1cm以上"),$K139,$J139/$K139),0))</f>
        <v/>
      </c>
      <c r="N139" s="39"/>
      <c r="O139" s="40" t="str">
        <f t="shared" ref="O139:O140" si="217">IF($D139="","",IF(N139="○",IF(OR($F139="工場生産で気密　空気層_2cm以上",$F139="工場生産以外の空気層_1cm以上"),$K139,$J139/$K139),0))</f>
        <v/>
      </c>
      <c r="P139" s="39"/>
      <c r="Q139" s="40" t="str">
        <f t="shared" ref="Q139:Q140" si="218">IF($D139="","",IF(P139="○",IF(OR($F139="工場生産で気密　空気層_2cm以上",$F139="工場生産以外の空気層_1cm以上"),$K139,$J139/$K139),0))</f>
        <v/>
      </c>
      <c r="R139" s="39"/>
      <c r="S139" s="40" t="str">
        <f t="shared" ref="S139:S140" si="219">IF($D139="","",IF(R139="○",IF(OR($F139="工場生産で気密　空気層_2cm以上",$F139="工場生産以外の空気層_1cm以上"),$K139,$J139/$K139),0))</f>
        <v/>
      </c>
      <c r="U139" s="29" t="str">
        <f t="shared" si="191"/>
        <v/>
      </c>
    </row>
    <row r="140" spans="2:21" ht="18" hidden="1" customHeight="1">
      <c r="B140" s="114"/>
      <c r="D140" s="122"/>
      <c r="E140" s="123"/>
      <c r="F140" s="122"/>
      <c r="G140" s="124"/>
      <c r="H140" s="124"/>
      <c r="I140" s="123"/>
      <c r="J140" s="41"/>
      <c r="K140" s="38" t="str">
        <f>IFERROR(INDEX(材料!#REF!,MATCH(U140,材料!#REF!,0),2),"")</f>
        <v/>
      </c>
      <c r="L140" s="39"/>
      <c r="M140" s="40" t="str">
        <f t="shared" si="216"/>
        <v/>
      </c>
      <c r="N140" s="39"/>
      <c r="O140" s="40" t="str">
        <f t="shared" si="217"/>
        <v/>
      </c>
      <c r="P140" s="39"/>
      <c r="Q140" s="40" t="str">
        <f t="shared" si="218"/>
        <v/>
      </c>
      <c r="R140" s="39"/>
      <c r="S140" s="40" t="str">
        <f t="shared" si="219"/>
        <v/>
      </c>
      <c r="U140" s="29" t="str">
        <f t="shared" si="191"/>
        <v/>
      </c>
    </row>
    <row r="141" spans="2:21" ht="18" customHeight="1">
      <c r="B141" s="114"/>
      <c r="D141" s="125" t="s">
        <v>70</v>
      </c>
      <c r="E141" s="126"/>
      <c r="F141" s="127" t="s">
        <v>73</v>
      </c>
      <c r="G141" s="128"/>
      <c r="H141" s="128"/>
      <c r="I141" s="129"/>
      <c r="J141" s="42"/>
      <c r="K141" s="42"/>
      <c r="L141" s="24" t="s">
        <v>4</v>
      </c>
      <c r="M141" s="43" t="e">
        <f>VLOOKUP(D124,参照!$C$2:$D$10,2,FALSE)</f>
        <v>#N/A</v>
      </c>
      <c r="N141" s="24" t="s">
        <v>4</v>
      </c>
      <c r="O141" s="44" t="e">
        <f>VLOOKUP(D124,参照!$C$2:$D$10,2,FALSE)</f>
        <v>#N/A</v>
      </c>
      <c r="P141" s="24" t="s">
        <v>4</v>
      </c>
      <c r="Q141" s="44" t="e">
        <f>VLOOKUP(D124,参照!$C$2:$D$10,2,FALSE)</f>
        <v>#N/A</v>
      </c>
      <c r="R141" s="24" t="s">
        <v>4</v>
      </c>
      <c r="S141" s="44" t="e">
        <f>VLOOKUP(D124,参照!$C$2:$D$10,2,FALSE)</f>
        <v>#N/A</v>
      </c>
    </row>
    <row r="142" spans="2:21" ht="18" customHeight="1">
      <c r="B142" s="114"/>
      <c r="F142" s="33"/>
      <c r="G142" s="33"/>
      <c r="H142" s="33"/>
      <c r="I142" s="33"/>
      <c r="J142" s="45"/>
      <c r="K142" s="46" t="s">
        <v>122</v>
      </c>
      <c r="L142" s="130">
        <f>SUMIF(L131:L140,"○",$J131:$J140)</f>
        <v>0</v>
      </c>
      <c r="M142" s="130"/>
      <c r="N142" s="130">
        <f t="shared" ref="N142" si="220">SUMIF(N131:N140,"○",$J131:$J140)</f>
        <v>0</v>
      </c>
      <c r="O142" s="130"/>
      <c r="P142" s="130">
        <f t="shared" ref="P142" si="221">SUMIF(P131:P140,"○",$J131:$J140)</f>
        <v>0</v>
      </c>
      <c r="Q142" s="130"/>
      <c r="R142" s="130">
        <f t="shared" ref="R142" si="222">SUMIF(R131:R140,"○",$J131:$J140)</f>
        <v>0</v>
      </c>
      <c r="S142" s="130"/>
      <c r="U142" s="29"/>
    </row>
    <row r="143" spans="2:21" ht="18" customHeight="1">
      <c r="B143" s="114"/>
      <c r="D143" s="26" t="s">
        <v>96</v>
      </c>
      <c r="F143" s="33"/>
      <c r="G143" s="33"/>
      <c r="H143" s="33"/>
      <c r="I143" s="33"/>
      <c r="J143" s="45"/>
      <c r="K143" s="46" t="s">
        <v>124</v>
      </c>
      <c r="L143" s="131" t="e">
        <f>SUM(M130:M141)</f>
        <v>#N/A</v>
      </c>
      <c r="M143" s="131"/>
      <c r="N143" s="131" t="e">
        <f>IF(N128=0,0,SUM(O130:O141))</f>
        <v>#N/A</v>
      </c>
      <c r="O143" s="131"/>
      <c r="P143" s="131" t="e">
        <f t="shared" ref="P143" si="223">IF(P128=0,0,SUM(Q130:Q141))</f>
        <v>#N/A</v>
      </c>
      <c r="Q143" s="131"/>
      <c r="R143" s="131" t="e">
        <f t="shared" ref="R143" si="224">IF(R128=0,0,SUM(S130:S141))</f>
        <v>#N/A</v>
      </c>
      <c r="S143" s="131"/>
    </row>
    <row r="144" spans="2:21" ht="18" customHeight="1" thickBot="1">
      <c r="B144" s="114"/>
      <c r="D144" s="47" t="s">
        <v>92</v>
      </c>
      <c r="F144" s="33"/>
      <c r="G144" s="33"/>
      <c r="H144" s="33"/>
      <c r="I144" s="33"/>
      <c r="J144" s="45"/>
      <c r="K144" s="46" t="s">
        <v>125</v>
      </c>
      <c r="L144" s="116" t="e">
        <f>1/L143</f>
        <v>#N/A</v>
      </c>
      <c r="M144" s="116"/>
      <c r="N144" s="116" t="e">
        <f>IF(N128=0,0,1/N143)</f>
        <v>#N/A</v>
      </c>
      <c r="O144" s="116"/>
      <c r="P144" s="117" t="e">
        <f t="shared" ref="P144" si="225">IF(P128=0,0,1/P143)</f>
        <v>#N/A</v>
      </c>
      <c r="Q144" s="118"/>
      <c r="R144" s="117" t="e">
        <f t="shared" ref="R144" si="226">IF(R128=0,0,1/R143)</f>
        <v>#N/A</v>
      </c>
      <c r="S144" s="118"/>
    </row>
    <row r="145" spans="2:24" ht="20.25" customHeight="1" thickBot="1">
      <c r="B145" s="115"/>
      <c r="D145" s="47" t="s">
        <v>93</v>
      </c>
      <c r="F145" s="48"/>
      <c r="G145" s="48"/>
      <c r="H145" s="48"/>
      <c r="I145" s="48"/>
      <c r="J145" s="48"/>
      <c r="K145" s="49" t="s">
        <v>123</v>
      </c>
      <c r="L145" s="119" t="e">
        <f>(L144*L128+N144*N128+P144*P128+R144*R128)/(L128+N128+P128+R128)</f>
        <v>#N/A</v>
      </c>
      <c r="M145" s="120"/>
      <c r="N145" s="120"/>
      <c r="O145" s="120"/>
      <c r="P145" s="120"/>
      <c r="Q145" s="120"/>
      <c r="R145" s="120"/>
      <c r="S145" s="121"/>
    </row>
    <row r="146" spans="2:24" ht="18" customHeight="1">
      <c r="B146" s="53"/>
    </row>
    <row r="147" spans="2:24" ht="18" customHeight="1" thickBot="1">
      <c r="B147" s="113">
        <v>7</v>
      </c>
      <c r="D147" s="27" t="s">
        <v>130</v>
      </c>
      <c r="F147" s="28" t="s">
        <v>188</v>
      </c>
      <c r="U147" s="29" t="s">
        <v>27</v>
      </c>
    </row>
    <row r="148" spans="2:24" ht="24" customHeight="1" thickTop="1">
      <c r="B148" s="114"/>
      <c r="D148" s="150"/>
      <c r="E148" s="30"/>
      <c r="F148" s="153"/>
      <c r="J148" s="30" t="s">
        <v>128</v>
      </c>
      <c r="K148" s="155" t="str">
        <f>IF(COUNTIF(参照!AK$2:AK$72,U148),"OK","部位と工法の種類を正しく選択してください")</f>
        <v>部位と工法の種類を正しく選択してください</v>
      </c>
      <c r="L148" s="155"/>
      <c r="M148" s="155"/>
      <c r="N148" s="155"/>
      <c r="O148" s="155"/>
      <c r="P148" s="167" t="s">
        <v>126</v>
      </c>
      <c r="Q148" s="168"/>
      <c r="R148" s="156" t="e">
        <f>ROUND(L169,3)</f>
        <v>#N/A</v>
      </c>
      <c r="S148" s="157"/>
      <c r="U148" s="29" t="str">
        <f>D148&amp;F151</f>
        <v/>
      </c>
    </row>
    <row r="149" spans="2:24" ht="24" customHeight="1" thickBot="1">
      <c r="B149" s="114"/>
      <c r="D149" s="151"/>
      <c r="E149" s="30"/>
      <c r="F149" s="154"/>
      <c r="J149" s="30" t="s">
        <v>129</v>
      </c>
      <c r="K149" s="155" t="e">
        <f>IF(VLOOKUP(F151,参照!T$2:AF$72,13,FALSE)="○","OK","各断面の厚さの合計が一致していません")</f>
        <v>#N/A</v>
      </c>
      <c r="L149" s="155"/>
      <c r="M149" s="155"/>
      <c r="N149" s="155"/>
      <c r="O149" s="155"/>
      <c r="P149" s="167"/>
      <c r="Q149" s="168"/>
      <c r="R149" s="158"/>
      <c r="S149" s="159"/>
      <c r="U149" s="29" t="s">
        <v>74</v>
      </c>
      <c r="X149" s="29" t="e">
        <f>VLOOKUP(D148,参照!L$1:N$10,2,FALSE)</f>
        <v>#N/A</v>
      </c>
    </row>
    <row r="150" spans="2:24" ht="18" customHeight="1" thickTop="1">
      <c r="B150" s="114"/>
      <c r="D150" s="151"/>
      <c r="F150" s="28" t="s">
        <v>29</v>
      </c>
      <c r="G150" s="31"/>
      <c r="U150" s="29" t="s">
        <v>79</v>
      </c>
      <c r="X150" s="29" t="e">
        <f>VLOOKUP(D148,参照!L$1:N$10,3,FALSE)</f>
        <v>#N/A</v>
      </c>
    </row>
    <row r="151" spans="2:24" ht="24" customHeight="1">
      <c r="B151" s="114"/>
      <c r="D151" s="152"/>
      <c r="F151" s="160"/>
      <c r="G151" s="161"/>
      <c r="H151" s="161"/>
      <c r="I151" s="162"/>
      <c r="J151" s="32"/>
      <c r="K151" s="32"/>
      <c r="L151" s="163" t="s">
        <v>0</v>
      </c>
      <c r="M151" s="163"/>
      <c r="N151" s="164" t="s">
        <v>7</v>
      </c>
      <c r="O151" s="165"/>
      <c r="P151" s="165"/>
      <c r="Q151" s="166"/>
      <c r="R151" s="163" t="s">
        <v>1</v>
      </c>
      <c r="S151" s="163"/>
      <c r="U151" s="29"/>
    </row>
    <row r="152" spans="2:24" ht="18" customHeight="1">
      <c r="B152" s="114"/>
      <c r="F152" s="32"/>
      <c r="G152" s="32"/>
      <c r="H152" s="32"/>
      <c r="I152" s="32"/>
      <c r="J152" s="33"/>
      <c r="K152" s="34" t="s">
        <v>2</v>
      </c>
      <c r="L152" s="142" t="e">
        <f>VLOOKUP(F151,面積比率,2,FALSE)</f>
        <v>#N/A</v>
      </c>
      <c r="M152" s="142"/>
      <c r="N152" s="142" t="e">
        <f>VLOOKUP(F151,面積比率,3,FALSE)</f>
        <v>#N/A</v>
      </c>
      <c r="O152" s="142"/>
      <c r="P152" s="142" t="e">
        <f>VLOOKUP(F151,面積比率,4,FALSE)</f>
        <v>#N/A</v>
      </c>
      <c r="Q152" s="142"/>
      <c r="R152" s="142" t="e">
        <f>VLOOKUP(F151,面積比率,5,FALSE)</f>
        <v>#N/A</v>
      </c>
      <c r="S152" s="142"/>
    </row>
    <row r="153" spans="2:24" ht="27" customHeight="1">
      <c r="B153" s="114"/>
      <c r="D153" s="143" t="s">
        <v>60</v>
      </c>
      <c r="E153" s="144"/>
      <c r="F153" s="145" t="s">
        <v>3</v>
      </c>
      <c r="G153" s="146"/>
      <c r="H153" s="146"/>
      <c r="I153" s="147"/>
      <c r="J153" s="35" t="s">
        <v>98</v>
      </c>
      <c r="K153" s="35" t="s">
        <v>97</v>
      </c>
      <c r="L153" s="148" t="s">
        <v>99</v>
      </c>
      <c r="M153" s="149"/>
      <c r="N153" s="148" t="s">
        <v>99</v>
      </c>
      <c r="O153" s="149"/>
      <c r="P153" s="148" t="s">
        <v>99</v>
      </c>
      <c r="Q153" s="149"/>
      <c r="R153" s="148" t="s">
        <v>99</v>
      </c>
      <c r="S153" s="149"/>
    </row>
    <row r="154" spans="2:24" ht="18" customHeight="1">
      <c r="B154" s="114"/>
      <c r="D154" s="137" t="s">
        <v>71</v>
      </c>
      <c r="E154" s="138"/>
      <c r="F154" s="139"/>
      <c r="G154" s="140"/>
      <c r="H154" s="140"/>
      <c r="I154" s="141"/>
      <c r="J154" s="36"/>
      <c r="K154" s="36"/>
      <c r="L154" s="25" t="s">
        <v>4</v>
      </c>
      <c r="M154" s="37" t="e">
        <f>VLOOKUP($F154,参照!$G$2:$H$13,2,FALSE)</f>
        <v>#N/A</v>
      </c>
      <c r="N154" s="25" t="s">
        <v>4</v>
      </c>
      <c r="O154" s="37" t="e">
        <f>VLOOKUP($F154,参照!$G$2:$H$13,2,FALSE)</f>
        <v>#N/A</v>
      </c>
      <c r="P154" s="25" t="s">
        <v>61</v>
      </c>
      <c r="Q154" s="37" t="e">
        <f>VLOOKUP($F154,参照!$G$2:$H$13,2,FALSE)</f>
        <v>#N/A</v>
      </c>
      <c r="R154" s="25" t="s">
        <v>4</v>
      </c>
      <c r="S154" s="37" t="e">
        <f>VLOOKUP($F154,参照!$G$2:$H$13,2,FALSE)</f>
        <v>#N/A</v>
      </c>
    </row>
    <row r="155" spans="2:24" ht="18" customHeight="1">
      <c r="B155" s="114"/>
      <c r="D155" s="132"/>
      <c r="E155" s="133"/>
      <c r="F155" s="134"/>
      <c r="G155" s="135"/>
      <c r="H155" s="135"/>
      <c r="I155" s="136"/>
      <c r="J155" s="16"/>
      <c r="K155" s="38" t="str">
        <f>IFERROR(INDEX(材料!C$6:D$223,MATCH(U155,材料!F$6:F$223,0),2),"")</f>
        <v/>
      </c>
      <c r="L155" s="1"/>
      <c r="M155" s="40" t="str">
        <f>IF($D155="","",IF(L155="○",IF($F155="空気層",IF($J155&lt;10,((0.09*$J155/10)),0.09),($J155/1000)/$K155),0))</f>
        <v/>
      </c>
      <c r="N155" s="1"/>
      <c r="O155" s="40" t="str">
        <f>IF($D155="","",IF(N155="○",IF($F155="空気層",IF($J155&lt;10,((0.09*$J155/10)),0.09),($J155/1000)/$K155),0))</f>
        <v/>
      </c>
      <c r="P155" s="1"/>
      <c r="Q155" s="40" t="str">
        <f>IF($D155="","",IF(P155="○",IF($F155="空気層",IF($J155&lt;10,((0.09*$J155/10)),0.09),($J155/1000)/$K155),0))</f>
        <v/>
      </c>
      <c r="R155" s="1"/>
      <c r="S155" s="40" t="str">
        <f>IF($D155="","",IF(R155="○",IF($F155="空気層",IF($J155&lt;10,((0.09*$J155/10)),0.09),($J155/1000)/$K155),0))</f>
        <v/>
      </c>
      <c r="U155" s="29" t="str">
        <f>D155&amp;F155</f>
        <v/>
      </c>
    </row>
    <row r="156" spans="2:24" ht="18" customHeight="1">
      <c r="B156" s="114"/>
      <c r="D156" s="132"/>
      <c r="E156" s="133"/>
      <c r="F156" s="134"/>
      <c r="G156" s="135"/>
      <c r="H156" s="135"/>
      <c r="I156" s="136"/>
      <c r="J156" s="16"/>
      <c r="K156" s="38" t="str">
        <f>IFERROR(INDEX(材料!C$6:D$223,MATCH(U156,材料!F$6:F$223,0),2),"")</f>
        <v/>
      </c>
      <c r="L156" s="1"/>
      <c r="M156" s="40" t="str">
        <f t="shared" ref="M156" si="227">IF($D156="","",IF(L156="○",IF($F156="空気層",IF($J156&lt;10,((0.09*$J156/10)),0.09),($J156/1000)/$K156),0))</f>
        <v/>
      </c>
      <c r="N156" s="1"/>
      <c r="O156" s="40" t="str">
        <f t="shared" ref="O156" si="228">IF($D156="","",IF(N156="○",IF($F156="空気層",IF($J156&lt;10,((0.09*$J156/10)),0.09),($J156/1000)/$K156),0))</f>
        <v/>
      </c>
      <c r="P156" s="1"/>
      <c r="Q156" s="40" t="str">
        <f t="shared" ref="Q156" si="229">IF($D156="","",IF(P156="○",IF($F156="空気層",IF($J156&lt;10,((0.09*$J156/10)),0.09),($J156/1000)/$K156),0))</f>
        <v/>
      </c>
      <c r="R156" s="1"/>
      <c r="S156" s="40" t="str">
        <f t="shared" ref="S156" si="230">IF($D156="","",IF(R156="○",IF($F156="空気層",IF($J156&lt;10,((0.09*$J156/10)),0.09),($J156/1000)/$K156),0))</f>
        <v/>
      </c>
      <c r="U156" s="29" t="str">
        <f t="shared" ref="U156:U164" si="231">D156&amp;F156</f>
        <v/>
      </c>
    </row>
    <row r="157" spans="2:24" ht="18" customHeight="1">
      <c r="B157" s="114"/>
      <c r="D157" s="132"/>
      <c r="E157" s="133"/>
      <c r="F157" s="134"/>
      <c r="G157" s="135"/>
      <c r="H157" s="135"/>
      <c r="I157" s="136"/>
      <c r="J157" s="16"/>
      <c r="K157" s="38" t="str">
        <f>IFERROR(INDEX(材料!C$6:D$223,MATCH(U157,材料!F$6:F$223,0),2),"")</f>
        <v/>
      </c>
      <c r="L157" s="1"/>
      <c r="M157" s="40" t="str">
        <f t="shared" ref="M157" si="232">IF($D157="","",IF(L157="○",IF($F157="空気層",IF($J157&lt;10,((0.09*$J157/10)),0.09),($J157/1000)/$K157),0))</f>
        <v/>
      </c>
      <c r="N157" s="1"/>
      <c r="O157" s="40" t="str">
        <f t="shared" ref="O157" si="233">IF($D157="","",IF(N157="○",IF($F157="空気層",IF($J157&lt;10,((0.09*$J157/10)),0.09),($J157/1000)/$K157),0))</f>
        <v/>
      </c>
      <c r="P157" s="1"/>
      <c r="Q157" s="40" t="str">
        <f t="shared" ref="Q157" si="234">IF($D157="","",IF(P157="○",IF($F157="空気層",IF($J157&lt;10,((0.09*$J157/10)),0.09),($J157/1000)/$K157),0))</f>
        <v/>
      </c>
      <c r="R157" s="1"/>
      <c r="S157" s="40" t="str">
        <f t="shared" ref="S157" si="235">IF($D157="","",IF(R157="○",IF($F157="空気層",IF($J157&lt;10,((0.09*$J157/10)),0.09),($J157/1000)/$K157),0))</f>
        <v/>
      </c>
      <c r="U157" s="29" t="str">
        <f t="shared" si="231"/>
        <v/>
      </c>
    </row>
    <row r="158" spans="2:24" ht="18" customHeight="1">
      <c r="B158" s="114"/>
      <c r="D158" s="132"/>
      <c r="E158" s="133"/>
      <c r="F158" s="134"/>
      <c r="G158" s="135"/>
      <c r="H158" s="135"/>
      <c r="I158" s="136"/>
      <c r="J158" s="16"/>
      <c r="K158" s="38" t="str">
        <f>IFERROR(INDEX(材料!C$6:D$223,MATCH(U158,材料!F$6:F$223,0),2),"")</f>
        <v/>
      </c>
      <c r="L158" s="1"/>
      <c r="M158" s="40" t="str">
        <f t="shared" ref="M158" si="236">IF($D158="","",IF(L158="○",IF($F158="空気層",IF($J158&lt;10,((0.09*$J158/10)),0.09),($J158/1000)/$K158),0))</f>
        <v/>
      </c>
      <c r="N158" s="1"/>
      <c r="O158" s="40" t="str">
        <f t="shared" ref="O158" si="237">IF($D158="","",IF(N158="○",IF($F158="空気層",IF($J158&lt;10,((0.09*$J158/10)),0.09),($J158/1000)/$K158),0))</f>
        <v/>
      </c>
      <c r="P158" s="1"/>
      <c r="Q158" s="40" t="str">
        <f t="shared" ref="Q158" si="238">IF($D158="","",IF(P158="○",IF($F158="空気層",IF($J158&lt;10,((0.09*$J158/10)),0.09),($J158/1000)/$K158),0))</f>
        <v/>
      </c>
      <c r="R158" s="1"/>
      <c r="S158" s="40" t="str">
        <f t="shared" ref="S158" si="239">IF($D158="","",IF(R158="○",IF($F158="空気層",IF($J158&lt;10,((0.09*$J158/10)),0.09),($J158/1000)/$K158),0))</f>
        <v/>
      </c>
      <c r="U158" s="29" t="str">
        <f t="shared" si="231"/>
        <v/>
      </c>
    </row>
    <row r="159" spans="2:24" ht="18" customHeight="1">
      <c r="B159" s="114"/>
      <c r="D159" s="132"/>
      <c r="E159" s="133"/>
      <c r="F159" s="134"/>
      <c r="G159" s="135"/>
      <c r="H159" s="135"/>
      <c r="I159" s="136"/>
      <c r="J159" s="16"/>
      <c r="K159" s="38" t="str">
        <f>IFERROR(INDEX(材料!C$6:D$223,MATCH(U159,材料!F$6:F$223,0),2),"")</f>
        <v/>
      </c>
      <c r="L159" s="1"/>
      <c r="M159" s="40" t="str">
        <f t="shared" ref="M159" si="240">IF($D159="","",IF(L159="○",IF($F159="空気層",IF($J159&lt;10,((0.09*$J159/10)),0.09),($J159/1000)/$K159),0))</f>
        <v/>
      </c>
      <c r="N159" s="1"/>
      <c r="O159" s="40" t="str">
        <f t="shared" ref="O159" si="241">IF($D159="","",IF(N159="○",IF($F159="空気層",IF($J159&lt;10,((0.09*$J159/10)),0.09),($J159/1000)/$K159),0))</f>
        <v/>
      </c>
      <c r="P159" s="1"/>
      <c r="Q159" s="40" t="str">
        <f t="shared" ref="Q159" si="242">IF($D159="","",IF(P159="○",IF($F159="空気層",IF($J159&lt;10,((0.09*$J159/10)),0.09),($J159/1000)/$K159),0))</f>
        <v/>
      </c>
      <c r="R159" s="1"/>
      <c r="S159" s="40" t="str">
        <f t="shared" ref="S159" si="243">IF($D159="","",IF(R159="○",IF($F159="空気層",IF($J159&lt;10,((0.09*$J159/10)),0.09),($J159/1000)/$K159),0))</f>
        <v/>
      </c>
      <c r="U159" s="29" t="str">
        <f t="shared" si="231"/>
        <v/>
      </c>
    </row>
    <row r="160" spans="2:24" ht="18" customHeight="1">
      <c r="B160" s="114"/>
      <c r="D160" s="132"/>
      <c r="E160" s="133"/>
      <c r="F160" s="134"/>
      <c r="G160" s="135"/>
      <c r="H160" s="135"/>
      <c r="I160" s="136"/>
      <c r="J160" s="16"/>
      <c r="K160" s="38" t="str">
        <f>IFERROR(INDEX(材料!C$6:D$223,MATCH(U160,材料!F$6:F$223,0),2),"")</f>
        <v/>
      </c>
      <c r="L160" s="1"/>
      <c r="M160" s="40" t="str">
        <f t="shared" ref="M160" si="244">IF($D160="","",IF(L160="○",IF($F160="空気層",IF($J160&lt;10,((0.09*$J160/10)),0.09),($J160/1000)/$K160),0))</f>
        <v/>
      </c>
      <c r="N160" s="1"/>
      <c r="O160" s="40" t="str">
        <f t="shared" ref="O160" si="245">IF($D160="","",IF(N160="○",IF($F160="空気層",IF($J160&lt;10,((0.09*$J160/10)),0.09),($J160/1000)/$K160),0))</f>
        <v/>
      </c>
      <c r="P160" s="1"/>
      <c r="Q160" s="40" t="str">
        <f t="shared" ref="Q160" si="246">IF($D160="","",IF(P160="○",IF($F160="空気層",IF($J160&lt;10,((0.09*$J160/10)),0.09),($J160/1000)/$K160),0))</f>
        <v/>
      </c>
      <c r="R160" s="1"/>
      <c r="S160" s="40" t="str">
        <f t="shared" ref="S160" si="247">IF($D160="","",IF(R160="○",IF($F160="空気層",IF($J160&lt;10,((0.09*$J160/10)),0.09),($J160/1000)/$K160),0))</f>
        <v/>
      </c>
      <c r="U160" s="29" t="str">
        <f t="shared" si="231"/>
        <v/>
      </c>
    </row>
    <row r="161" spans="2:24" ht="18" customHeight="1">
      <c r="B161" s="114"/>
      <c r="D161" s="132"/>
      <c r="E161" s="133"/>
      <c r="F161" s="134"/>
      <c r="G161" s="135"/>
      <c r="H161" s="135"/>
      <c r="I161" s="136"/>
      <c r="J161" s="16"/>
      <c r="K161" s="38" t="str">
        <f>IFERROR(INDEX(材料!C$6:D$223,MATCH(U161,材料!F$6:F$223,0),2),"")</f>
        <v/>
      </c>
      <c r="L161" s="1"/>
      <c r="M161" s="40" t="str">
        <f t="shared" ref="M161" si="248">IF($D161="","",IF(L161="○",IF($F161="空気層",IF($J161&lt;10,((0.09*$J161/10)),0.09),($J161/1000)/$K161),0))</f>
        <v/>
      </c>
      <c r="N161" s="1"/>
      <c r="O161" s="40" t="str">
        <f t="shared" ref="O161" si="249">IF($D161="","",IF(N161="○",IF($F161="空気層",IF($J161&lt;10,((0.09*$J161/10)),0.09),($J161/1000)/$K161),0))</f>
        <v/>
      </c>
      <c r="P161" s="1"/>
      <c r="Q161" s="40" t="str">
        <f t="shared" ref="Q161" si="250">IF($D161="","",IF(P161="○",IF($F161="空気層",IF($J161&lt;10,((0.09*$J161/10)),0.09),($J161/1000)/$K161),0))</f>
        <v/>
      </c>
      <c r="R161" s="1"/>
      <c r="S161" s="40" t="str">
        <f t="shared" ref="S161" si="251">IF($D161="","",IF(R161="○",IF($F161="空気層",IF($J161&lt;10,((0.09*$J161/10)),0.09),($J161/1000)/$K161),0))</f>
        <v/>
      </c>
      <c r="U161" s="29" t="str">
        <f t="shared" si="231"/>
        <v/>
      </c>
    </row>
    <row r="162" spans="2:24" ht="18" customHeight="1">
      <c r="B162" s="114"/>
      <c r="D162" s="132"/>
      <c r="E162" s="133"/>
      <c r="F162" s="134"/>
      <c r="G162" s="135"/>
      <c r="H162" s="135"/>
      <c r="I162" s="136"/>
      <c r="J162" s="16"/>
      <c r="K162" s="38" t="str">
        <f>IFERROR(INDEX(材料!C$6:D$223,MATCH(U162,材料!F$6:F$223,0),2),"")</f>
        <v/>
      </c>
      <c r="L162" s="1"/>
      <c r="M162" s="40" t="str">
        <f t="shared" ref="M162" si="252">IF($D162="","",IF(L162="○",IF($F162="空気層",IF($J162&lt;10,((0.09*$J162/10)),0.09),($J162/1000)/$K162),0))</f>
        <v/>
      </c>
      <c r="N162" s="1"/>
      <c r="O162" s="40" t="str">
        <f t="shared" ref="O162" si="253">IF($D162="","",IF(N162="○",IF($F162="空気層",IF($J162&lt;10,((0.09*$J162/10)),0.09),($J162/1000)/$K162),0))</f>
        <v/>
      </c>
      <c r="P162" s="1"/>
      <c r="Q162" s="40" t="str">
        <f t="shared" ref="Q162" si="254">IF($D162="","",IF(P162="○",IF($F162="空気層",IF($J162&lt;10,((0.09*$J162/10)),0.09),($J162/1000)/$K162),0))</f>
        <v/>
      </c>
      <c r="R162" s="1"/>
      <c r="S162" s="40" t="str">
        <f t="shared" ref="S162" si="255">IF($D162="","",IF(R162="○",IF($F162="空気層",IF($J162&lt;10,((0.09*$J162/10)),0.09),($J162/1000)/$K162),0))</f>
        <v/>
      </c>
      <c r="U162" s="29" t="str">
        <f t="shared" si="231"/>
        <v/>
      </c>
    </row>
    <row r="163" spans="2:24" ht="18" hidden="1" customHeight="1">
      <c r="B163" s="114"/>
      <c r="D163" s="122"/>
      <c r="E163" s="123"/>
      <c r="F163" s="122"/>
      <c r="G163" s="124"/>
      <c r="H163" s="124"/>
      <c r="I163" s="123"/>
      <c r="J163" s="41"/>
      <c r="K163" s="38" t="str">
        <f>IFERROR(INDEX(材料!#REF!,MATCH(U163,材料!#REF!,0),2),"")</f>
        <v/>
      </c>
      <c r="L163" s="39"/>
      <c r="M163" s="40" t="str">
        <f t="shared" ref="M163:M164" si="256">IF($D163="","",IF(L163="○",IF(OR($F163="工場生産で気密　空気層_2cm以上",$F163="工場生産以外の空気層_1cm以上"),$K163,$J163/$K163),0))</f>
        <v/>
      </c>
      <c r="N163" s="39"/>
      <c r="O163" s="40" t="str">
        <f t="shared" ref="O163:O164" si="257">IF($D163="","",IF(N163="○",IF(OR($F163="工場生産で気密　空気層_2cm以上",$F163="工場生産以外の空気層_1cm以上"),$K163,$J163/$K163),0))</f>
        <v/>
      </c>
      <c r="P163" s="39"/>
      <c r="Q163" s="40" t="str">
        <f t="shared" ref="Q163:Q164" si="258">IF($D163="","",IF(P163="○",IF(OR($F163="工場生産で気密　空気層_2cm以上",$F163="工場生産以外の空気層_1cm以上"),$K163,$J163/$K163),0))</f>
        <v/>
      </c>
      <c r="R163" s="39"/>
      <c r="S163" s="40" t="str">
        <f t="shared" ref="S163:S164" si="259">IF($D163="","",IF(R163="○",IF(OR($F163="工場生産で気密　空気層_2cm以上",$F163="工場生産以外の空気層_1cm以上"),$K163,$J163/$K163),0))</f>
        <v/>
      </c>
      <c r="U163" s="29" t="str">
        <f t="shared" si="231"/>
        <v/>
      </c>
    </row>
    <row r="164" spans="2:24" ht="18" hidden="1" customHeight="1">
      <c r="B164" s="114"/>
      <c r="D164" s="122"/>
      <c r="E164" s="123"/>
      <c r="F164" s="122"/>
      <c r="G164" s="124"/>
      <c r="H164" s="124"/>
      <c r="I164" s="123"/>
      <c r="J164" s="41"/>
      <c r="K164" s="38" t="str">
        <f>IFERROR(INDEX(材料!#REF!,MATCH(U164,材料!#REF!,0),2),"")</f>
        <v/>
      </c>
      <c r="L164" s="39"/>
      <c r="M164" s="40" t="str">
        <f t="shared" si="256"/>
        <v/>
      </c>
      <c r="N164" s="39"/>
      <c r="O164" s="40" t="str">
        <f t="shared" si="257"/>
        <v/>
      </c>
      <c r="P164" s="39"/>
      <c r="Q164" s="40" t="str">
        <f t="shared" si="258"/>
        <v/>
      </c>
      <c r="R164" s="39"/>
      <c r="S164" s="40" t="str">
        <f t="shared" si="259"/>
        <v/>
      </c>
      <c r="U164" s="29" t="str">
        <f t="shared" si="231"/>
        <v/>
      </c>
    </row>
    <row r="165" spans="2:24" ht="18" customHeight="1">
      <c r="B165" s="114"/>
      <c r="D165" s="125" t="s">
        <v>70</v>
      </c>
      <c r="E165" s="126"/>
      <c r="F165" s="127" t="s">
        <v>73</v>
      </c>
      <c r="G165" s="128"/>
      <c r="H165" s="128"/>
      <c r="I165" s="129"/>
      <c r="J165" s="42"/>
      <c r="K165" s="42"/>
      <c r="L165" s="24" t="s">
        <v>4</v>
      </c>
      <c r="M165" s="43" t="e">
        <f>VLOOKUP(D148,参照!$C$2:$D$10,2,FALSE)</f>
        <v>#N/A</v>
      </c>
      <c r="N165" s="24" t="s">
        <v>4</v>
      </c>
      <c r="O165" s="44" t="e">
        <f>VLOOKUP(D148,参照!$C$2:$D$10,2,FALSE)</f>
        <v>#N/A</v>
      </c>
      <c r="P165" s="24" t="s">
        <v>4</v>
      </c>
      <c r="Q165" s="44" t="e">
        <f>VLOOKUP(D148,参照!$C$2:$D$10,2,FALSE)</f>
        <v>#N/A</v>
      </c>
      <c r="R165" s="24" t="s">
        <v>4</v>
      </c>
      <c r="S165" s="44" t="e">
        <f>VLOOKUP(D148,参照!$C$2:$D$10,2,FALSE)</f>
        <v>#N/A</v>
      </c>
    </row>
    <row r="166" spans="2:24" ht="18" customHeight="1">
      <c r="B166" s="114"/>
      <c r="F166" s="33"/>
      <c r="G166" s="33"/>
      <c r="H166" s="33"/>
      <c r="I166" s="33"/>
      <c r="J166" s="45"/>
      <c r="K166" s="46" t="s">
        <v>122</v>
      </c>
      <c r="L166" s="130">
        <f>SUMIF(L155:L164,"○",$J155:$J164)</f>
        <v>0</v>
      </c>
      <c r="M166" s="130"/>
      <c r="N166" s="130">
        <f t="shared" ref="N166" si="260">SUMIF(N155:N164,"○",$J155:$J164)</f>
        <v>0</v>
      </c>
      <c r="O166" s="130"/>
      <c r="P166" s="130">
        <f t="shared" ref="P166" si="261">SUMIF(P155:P164,"○",$J155:$J164)</f>
        <v>0</v>
      </c>
      <c r="Q166" s="130"/>
      <c r="R166" s="130">
        <f t="shared" ref="R166" si="262">SUMIF(R155:R164,"○",$J155:$J164)</f>
        <v>0</v>
      </c>
      <c r="S166" s="130"/>
      <c r="U166" s="29"/>
    </row>
    <row r="167" spans="2:24" ht="18" customHeight="1">
      <c r="B167" s="114"/>
      <c r="D167" s="26" t="s">
        <v>96</v>
      </c>
      <c r="F167" s="33"/>
      <c r="G167" s="33"/>
      <c r="H167" s="33"/>
      <c r="I167" s="33"/>
      <c r="J167" s="45"/>
      <c r="K167" s="46" t="s">
        <v>124</v>
      </c>
      <c r="L167" s="131" t="e">
        <f>SUM(M154:M165)</f>
        <v>#N/A</v>
      </c>
      <c r="M167" s="131"/>
      <c r="N167" s="131" t="e">
        <f>IF(N152=0,0,SUM(O154:O165))</f>
        <v>#N/A</v>
      </c>
      <c r="O167" s="131"/>
      <c r="P167" s="131" t="e">
        <f t="shared" ref="P167" si="263">IF(P152=0,0,SUM(Q154:Q165))</f>
        <v>#N/A</v>
      </c>
      <c r="Q167" s="131"/>
      <c r="R167" s="131" t="e">
        <f t="shared" ref="R167" si="264">IF(R152=0,0,SUM(S154:S165))</f>
        <v>#N/A</v>
      </c>
      <c r="S167" s="131"/>
    </row>
    <row r="168" spans="2:24" ht="18" customHeight="1" thickBot="1">
      <c r="B168" s="114"/>
      <c r="D168" s="47" t="s">
        <v>92</v>
      </c>
      <c r="F168" s="33"/>
      <c r="G168" s="33"/>
      <c r="H168" s="33"/>
      <c r="I168" s="33"/>
      <c r="J168" s="45"/>
      <c r="K168" s="46" t="s">
        <v>125</v>
      </c>
      <c r="L168" s="116" t="e">
        <f>1/L167</f>
        <v>#N/A</v>
      </c>
      <c r="M168" s="116"/>
      <c r="N168" s="116" t="e">
        <f>IF(N152=0,0,1/N167)</f>
        <v>#N/A</v>
      </c>
      <c r="O168" s="116"/>
      <c r="P168" s="117" t="e">
        <f t="shared" ref="P168" si="265">IF(P152=0,0,1/P167)</f>
        <v>#N/A</v>
      </c>
      <c r="Q168" s="118"/>
      <c r="R168" s="117" t="e">
        <f t="shared" ref="R168" si="266">IF(R152=0,0,1/R167)</f>
        <v>#N/A</v>
      </c>
      <c r="S168" s="118"/>
    </row>
    <row r="169" spans="2:24" ht="20.25" customHeight="1" thickBot="1">
      <c r="B169" s="115"/>
      <c r="D169" s="47" t="s">
        <v>93</v>
      </c>
      <c r="F169" s="48"/>
      <c r="G169" s="48"/>
      <c r="H169" s="48"/>
      <c r="I169" s="48"/>
      <c r="J169" s="48"/>
      <c r="K169" s="49" t="s">
        <v>123</v>
      </c>
      <c r="L169" s="119" t="e">
        <f>(L168*L152+N168*N152+P168*P152+R168*R152)/(L152+N152+P152+R152)</f>
        <v>#N/A</v>
      </c>
      <c r="M169" s="120"/>
      <c r="N169" s="120"/>
      <c r="O169" s="120"/>
      <c r="P169" s="120"/>
      <c r="Q169" s="120"/>
      <c r="R169" s="120"/>
      <c r="S169" s="121"/>
    </row>
    <row r="170" spans="2:24" ht="18" customHeight="1">
      <c r="B170" s="53"/>
    </row>
    <row r="171" spans="2:24" ht="18" customHeight="1" thickBot="1">
      <c r="B171" s="113">
        <v>8</v>
      </c>
      <c r="D171" s="27" t="s">
        <v>130</v>
      </c>
      <c r="F171" s="28" t="s">
        <v>188</v>
      </c>
      <c r="U171" s="29" t="s">
        <v>27</v>
      </c>
    </row>
    <row r="172" spans="2:24" ht="24" customHeight="1" thickTop="1">
      <c r="B172" s="114"/>
      <c r="D172" s="150"/>
      <c r="E172" s="30"/>
      <c r="F172" s="153"/>
      <c r="J172" s="30" t="s">
        <v>128</v>
      </c>
      <c r="K172" s="155" t="str">
        <f>IF(COUNTIF(参照!AK$2:AK$72,U172),"OK","部位と工法の種類を正しく選択してください")</f>
        <v>部位と工法の種類を正しく選択してください</v>
      </c>
      <c r="L172" s="155"/>
      <c r="M172" s="155"/>
      <c r="N172" s="155"/>
      <c r="O172" s="155"/>
      <c r="P172" s="167" t="s">
        <v>126</v>
      </c>
      <c r="Q172" s="168"/>
      <c r="R172" s="156" t="e">
        <f>ROUND(L193,3)</f>
        <v>#N/A</v>
      </c>
      <c r="S172" s="157"/>
      <c r="U172" s="29" t="str">
        <f>D172&amp;F175</f>
        <v/>
      </c>
    </row>
    <row r="173" spans="2:24" ht="24" customHeight="1" thickBot="1">
      <c r="B173" s="114"/>
      <c r="D173" s="151"/>
      <c r="E173" s="30"/>
      <c r="F173" s="154"/>
      <c r="J173" s="30" t="s">
        <v>129</v>
      </c>
      <c r="K173" s="155" t="e">
        <f>IF(VLOOKUP(F175,参照!T$2:AG$72,14,FALSE)="○","OK","各断面の厚さの合計が一致していません")</f>
        <v>#N/A</v>
      </c>
      <c r="L173" s="155"/>
      <c r="M173" s="155"/>
      <c r="N173" s="155"/>
      <c r="O173" s="155"/>
      <c r="P173" s="167"/>
      <c r="Q173" s="168"/>
      <c r="R173" s="158"/>
      <c r="S173" s="159"/>
      <c r="U173" s="29" t="s">
        <v>74</v>
      </c>
      <c r="X173" s="29" t="e">
        <f>VLOOKUP(D172,参照!L$1:N$10,2,FALSE)</f>
        <v>#N/A</v>
      </c>
    </row>
    <row r="174" spans="2:24" ht="18" customHeight="1" thickTop="1">
      <c r="B174" s="114"/>
      <c r="D174" s="151"/>
      <c r="F174" s="28" t="s">
        <v>29</v>
      </c>
      <c r="G174" s="31"/>
      <c r="U174" s="29" t="s">
        <v>79</v>
      </c>
      <c r="X174" s="29" t="e">
        <f>VLOOKUP(D172,参照!L$1:N$10,3,FALSE)</f>
        <v>#N/A</v>
      </c>
    </row>
    <row r="175" spans="2:24" ht="24" customHeight="1">
      <c r="B175" s="114"/>
      <c r="D175" s="152"/>
      <c r="F175" s="160"/>
      <c r="G175" s="161"/>
      <c r="H175" s="161"/>
      <c r="I175" s="162"/>
      <c r="J175" s="32"/>
      <c r="K175" s="32"/>
      <c r="L175" s="163" t="s">
        <v>0</v>
      </c>
      <c r="M175" s="163"/>
      <c r="N175" s="164" t="s">
        <v>7</v>
      </c>
      <c r="O175" s="165"/>
      <c r="P175" s="165"/>
      <c r="Q175" s="166"/>
      <c r="R175" s="163" t="s">
        <v>1</v>
      </c>
      <c r="S175" s="163"/>
      <c r="U175" s="29"/>
    </row>
    <row r="176" spans="2:24" ht="18" customHeight="1">
      <c r="B176" s="114"/>
      <c r="F176" s="32"/>
      <c r="G176" s="32"/>
      <c r="H176" s="32"/>
      <c r="I176" s="32"/>
      <c r="J176" s="33"/>
      <c r="K176" s="34" t="s">
        <v>2</v>
      </c>
      <c r="L176" s="142" t="e">
        <f>VLOOKUP(F175,面積比率,2,FALSE)</f>
        <v>#N/A</v>
      </c>
      <c r="M176" s="142"/>
      <c r="N176" s="142" t="e">
        <f>VLOOKUP(F175,面積比率,3,FALSE)</f>
        <v>#N/A</v>
      </c>
      <c r="O176" s="142"/>
      <c r="P176" s="142" t="e">
        <f>VLOOKUP(F175,面積比率,4,FALSE)</f>
        <v>#N/A</v>
      </c>
      <c r="Q176" s="142"/>
      <c r="R176" s="142" t="e">
        <f>VLOOKUP(F175,面積比率,5,FALSE)</f>
        <v>#N/A</v>
      </c>
      <c r="S176" s="142"/>
    </row>
    <row r="177" spans="2:21" ht="27" customHeight="1">
      <c r="B177" s="114"/>
      <c r="D177" s="143" t="s">
        <v>60</v>
      </c>
      <c r="E177" s="144"/>
      <c r="F177" s="145" t="s">
        <v>3</v>
      </c>
      <c r="G177" s="146"/>
      <c r="H177" s="146"/>
      <c r="I177" s="147"/>
      <c r="J177" s="35" t="s">
        <v>98</v>
      </c>
      <c r="K177" s="35" t="s">
        <v>97</v>
      </c>
      <c r="L177" s="148" t="s">
        <v>99</v>
      </c>
      <c r="M177" s="149"/>
      <c r="N177" s="148" t="s">
        <v>99</v>
      </c>
      <c r="O177" s="149"/>
      <c r="P177" s="148" t="s">
        <v>99</v>
      </c>
      <c r="Q177" s="149"/>
      <c r="R177" s="148" t="s">
        <v>99</v>
      </c>
      <c r="S177" s="149"/>
    </row>
    <row r="178" spans="2:21" ht="18" customHeight="1">
      <c r="B178" s="114"/>
      <c r="D178" s="137" t="s">
        <v>71</v>
      </c>
      <c r="E178" s="138"/>
      <c r="F178" s="139"/>
      <c r="G178" s="140"/>
      <c r="H178" s="140"/>
      <c r="I178" s="141"/>
      <c r="J178" s="36"/>
      <c r="K178" s="36"/>
      <c r="L178" s="25" t="s">
        <v>4</v>
      </c>
      <c r="M178" s="37" t="e">
        <f>VLOOKUP($F178,参照!$G$2:$H$13,2,FALSE)</f>
        <v>#N/A</v>
      </c>
      <c r="N178" s="25" t="s">
        <v>4</v>
      </c>
      <c r="O178" s="37" t="e">
        <f>VLOOKUP($F178,参照!$G$2:$H$13,2,FALSE)</f>
        <v>#N/A</v>
      </c>
      <c r="P178" s="25" t="s">
        <v>61</v>
      </c>
      <c r="Q178" s="37" t="e">
        <f>VLOOKUP($F178,参照!$G$2:$H$13,2,FALSE)</f>
        <v>#N/A</v>
      </c>
      <c r="R178" s="25" t="s">
        <v>4</v>
      </c>
      <c r="S178" s="37" t="e">
        <f>VLOOKUP($F178,参照!$G$2:$H$13,2,FALSE)</f>
        <v>#N/A</v>
      </c>
    </row>
    <row r="179" spans="2:21" ht="18" customHeight="1">
      <c r="B179" s="114"/>
      <c r="D179" s="132"/>
      <c r="E179" s="133"/>
      <c r="F179" s="134"/>
      <c r="G179" s="135"/>
      <c r="H179" s="135"/>
      <c r="I179" s="136"/>
      <c r="J179" s="16"/>
      <c r="K179" s="38" t="str">
        <f>IFERROR(INDEX(材料!C$6:D$223,MATCH(U179,材料!F$6:F$223,0),2),"")</f>
        <v/>
      </c>
      <c r="L179" s="1"/>
      <c r="M179" s="40" t="str">
        <f>IF($D179="","",IF(L179="○",IF($F179="空気層",IF($J179&lt;10,((0.09*$J179/10)),0.09),($J179/1000)/$K179),0))</f>
        <v/>
      </c>
      <c r="N179" s="1"/>
      <c r="O179" s="40" t="str">
        <f>IF($D179="","",IF(N179="○",IF($F179="空気層",IF($J179&lt;10,((0.09*$J179/10)),0.09),($J179/1000)/$K179),0))</f>
        <v/>
      </c>
      <c r="P179" s="1"/>
      <c r="Q179" s="40" t="str">
        <f>IF($D179="","",IF(P179="○",IF($F179="空気層",IF($J179&lt;10,((0.09*$J179/10)),0.09),($J179/1000)/$K179),0))</f>
        <v/>
      </c>
      <c r="R179" s="1"/>
      <c r="S179" s="40" t="str">
        <f>IF($D179="","",IF(R179="○",IF($F179="空気層",IF($J179&lt;10,((0.09*$J179/10)),0.09),($J179/1000)/$K179),0))</f>
        <v/>
      </c>
      <c r="U179" s="29" t="str">
        <f>D179&amp;F179</f>
        <v/>
      </c>
    </row>
    <row r="180" spans="2:21" ht="18" customHeight="1">
      <c r="B180" s="114"/>
      <c r="D180" s="132"/>
      <c r="E180" s="133"/>
      <c r="F180" s="134"/>
      <c r="G180" s="135"/>
      <c r="H180" s="135"/>
      <c r="I180" s="136"/>
      <c r="J180" s="16"/>
      <c r="K180" s="38" t="str">
        <f>IFERROR(INDEX(材料!C$6:D$223,MATCH(U180,材料!F$6:F$223,0),2),"")</f>
        <v/>
      </c>
      <c r="L180" s="1"/>
      <c r="M180" s="40" t="str">
        <f t="shared" ref="M180" si="267">IF($D180="","",IF(L180="○",IF($F180="空気層",IF($J180&lt;10,((0.09*$J180/10)),0.09),($J180/1000)/$K180),0))</f>
        <v/>
      </c>
      <c r="N180" s="1"/>
      <c r="O180" s="40" t="str">
        <f t="shared" ref="O180" si="268">IF($D180="","",IF(N180="○",IF($F180="空気層",IF($J180&lt;10,((0.09*$J180/10)),0.09),($J180/1000)/$K180),0))</f>
        <v/>
      </c>
      <c r="P180" s="1"/>
      <c r="Q180" s="40" t="str">
        <f t="shared" ref="Q180" si="269">IF($D180="","",IF(P180="○",IF($F180="空気層",IF($J180&lt;10,((0.09*$J180/10)),0.09),($J180/1000)/$K180),0))</f>
        <v/>
      </c>
      <c r="R180" s="1"/>
      <c r="S180" s="40" t="str">
        <f t="shared" ref="S180" si="270">IF($D180="","",IF(R180="○",IF($F180="空気層",IF($J180&lt;10,((0.09*$J180/10)),0.09),($J180/1000)/$K180),0))</f>
        <v/>
      </c>
      <c r="U180" s="29" t="str">
        <f t="shared" ref="U180:U188" si="271">D180&amp;F180</f>
        <v/>
      </c>
    </row>
    <row r="181" spans="2:21" ht="18" customHeight="1">
      <c r="B181" s="114"/>
      <c r="D181" s="132"/>
      <c r="E181" s="133"/>
      <c r="F181" s="134"/>
      <c r="G181" s="135"/>
      <c r="H181" s="135"/>
      <c r="I181" s="136"/>
      <c r="J181" s="16"/>
      <c r="K181" s="38" t="str">
        <f>IFERROR(INDEX(材料!C$6:D$223,MATCH(U181,材料!F$6:F$223,0),2),"")</f>
        <v/>
      </c>
      <c r="L181" s="1"/>
      <c r="M181" s="40" t="str">
        <f t="shared" ref="M181" si="272">IF($D181="","",IF(L181="○",IF($F181="空気層",IF($J181&lt;10,((0.09*$J181/10)),0.09),($J181/1000)/$K181),0))</f>
        <v/>
      </c>
      <c r="N181" s="1"/>
      <c r="O181" s="40" t="str">
        <f t="shared" ref="O181" si="273">IF($D181="","",IF(N181="○",IF($F181="空気層",IF($J181&lt;10,((0.09*$J181/10)),0.09),($J181/1000)/$K181),0))</f>
        <v/>
      </c>
      <c r="P181" s="1"/>
      <c r="Q181" s="40" t="str">
        <f t="shared" ref="Q181" si="274">IF($D181="","",IF(P181="○",IF($F181="空気層",IF($J181&lt;10,((0.09*$J181/10)),0.09),($J181/1000)/$K181),0))</f>
        <v/>
      </c>
      <c r="R181" s="1"/>
      <c r="S181" s="40" t="str">
        <f t="shared" ref="S181" si="275">IF($D181="","",IF(R181="○",IF($F181="空気層",IF($J181&lt;10,((0.09*$J181/10)),0.09),($J181/1000)/$K181),0))</f>
        <v/>
      </c>
      <c r="U181" s="29" t="str">
        <f t="shared" si="271"/>
        <v/>
      </c>
    </row>
    <row r="182" spans="2:21" ht="18" customHeight="1">
      <c r="B182" s="114"/>
      <c r="D182" s="132"/>
      <c r="E182" s="133"/>
      <c r="F182" s="134"/>
      <c r="G182" s="135"/>
      <c r="H182" s="135"/>
      <c r="I182" s="136"/>
      <c r="J182" s="16"/>
      <c r="K182" s="38" t="str">
        <f>IFERROR(INDEX(材料!C$6:D$223,MATCH(U182,材料!F$6:F$223,0),2),"")</f>
        <v/>
      </c>
      <c r="L182" s="1"/>
      <c r="M182" s="40" t="str">
        <f t="shared" ref="M182" si="276">IF($D182="","",IF(L182="○",IF($F182="空気層",IF($J182&lt;10,((0.09*$J182/10)),0.09),($J182/1000)/$K182),0))</f>
        <v/>
      </c>
      <c r="N182" s="1"/>
      <c r="O182" s="40" t="str">
        <f t="shared" ref="O182" si="277">IF($D182="","",IF(N182="○",IF($F182="空気層",IF($J182&lt;10,((0.09*$J182/10)),0.09),($J182/1000)/$K182),0))</f>
        <v/>
      </c>
      <c r="P182" s="1"/>
      <c r="Q182" s="40" t="str">
        <f t="shared" ref="Q182" si="278">IF($D182="","",IF(P182="○",IF($F182="空気層",IF($J182&lt;10,((0.09*$J182/10)),0.09),($J182/1000)/$K182),0))</f>
        <v/>
      </c>
      <c r="R182" s="1"/>
      <c r="S182" s="40" t="str">
        <f t="shared" ref="S182" si="279">IF($D182="","",IF(R182="○",IF($F182="空気層",IF($J182&lt;10,((0.09*$J182/10)),0.09),($J182/1000)/$K182),0))</f>
        <v/>
      </c>
      <c r="U182" s="29" t="str">
        <f t="shared" si="271"/>
        <v/>
      </c>
    </row>
    <row r="183" spans="2:21" ht="18" customHeight="1">
      <c r="B183" s="114"/>
      <c r="D183" s="132"/>
      <c r="E183" s="133"/>
      <c r="F183" s="134"/>
      <c r="G183" s="135"/>
      <c r="H183" s="135"/>
      <c r="I183" s="136"/>
      <c r="J183" s="16"/>
      <c r="K183" s="38" t="str">
        <f>IFERROR(INDEX(材料!C$6:D$223,MATCH(U183,材料!F$6:F$223,0),2),"")</f>
        <v/>
      </c>
      <c r="L183" s="1"/>
      <c r="M183" s="40" t="str">
        <f t="shared" ref="M183" si="280">IF($D183="","",IF(L183="○",IF($F183="空気層",IF($J183&lt;10,((0.09*$J183/10)),0.09),($J183/1000)/$K183),0))</f>
        <v/>
      </c>
      <c r="N183" s="1"/>
      <c r="O183" s="40" t="str">
        <f t="shared" ref="O183" si="281">IF($D183="","",IF(N183="○",IF($F183="空気層",IF($J183&lt;10,((0.09*$J183/10)),0.09),($J183/1000)/$K183),0))</f>
        <v/>
      </c>
      <c r="P183" s="1"/>
      <c r="Q183" s="40" t="str">
        <f t="shared" ref="Q183" si="282">IF($D183="","",IF(P183="○",IF($F183="空気層",IF($J183&lt;10,((0.09*$J183/10)),0.09),($J183/1000)/$K183),0))</f>
        <v/>
      </c>
      <c r="R183" s="1"/>
      <c r="S183" s="40" t="str">
        <f t="shared" ref="S183" si="283">IF($D183="","",IF(R183="○",IF($F183="空気層",IF($J183&lt;10,((0.09*$J183/10)),0.09),($J183/1000)/$K183),0))</f>
        <v/>
      </c>
      <c r="U183" s="29" t="str">
        <f t="shared" si="271"/>
        <v/>
      </c>
    </row>
    <row r="184" spans="2:21" ht="18" customHeight="1">
      <c r="B184" s="114"/>
      <c r="D184" s="132"/>
      <c r="E184" s="133"/>
      <c r="F184" s="134"/>
      <c r="G184" s="135"/>
      <c r="H184" s="135"/>
      <c r="I184" s="136"/>
      <c r="J184" s="16"/>
      <c r="K184" s="38" t="str">
        <f>IFERROR(INDEX(材料!C$6:D$223,MATCH(U184,材料!F$6:F$223,0),2),"")</f>
        <v/>
      </c>
      <c r="L184" s="1"/>
      <c r="M184" s="40" t="str">
        <f t="shared" ref="M184" si="284">IF($D184="","",IF(L184="○",IF($F184="空気層",IF($J184&lt;10,((0.09*$J184/10)),0.09),($J184/1000)/$K184),0))</f>
        <v/>
      </c>
      <c r="N184" s="1"/>
      <c r="O184" s="40" t="str">
        <f t="shared" ref="O184" si="285">IF($D184="","",IF(N184="○",IF($F184="空気層",IF($J184&lt;10,((0.09*$J184/10)),0.09),($J184/1000)/$K184),0))</f>
        <v/>
      </c>
      <c r="P184" s="1"/>
      <c r="Q184" s="40" t="str">
        <f t="shared" ref="Q184" si="286">IF($D184="","",IF(P184="○",IF($F184="空気層",IF($J184&lt;10,((0.09*$J184/10)),0.09),($J184/1000)/$K184),0))</f>
        <v/>
      </c>
      <c r="R184" s="1"/>
      <c r="S184" s="40" t="str">
        <f t="shared" ref="S184" si="287">IF($D184="","",IF(R184="○",IF($F184="空気層",IF($J184&lt;10,((0.09*$J184/10)),0.09),($J184/1000)/$K184),0))</f>
        <v/>
      </c>
      <c r="U184" s="29" t="str">
        <f t="shared" si="271"/>
        <v/>
      </c>
    </row>
    <row r="185" spans="2:21" ht="18" customHeight="1">
      <c r="B185" s="114"/>
      <c r="D185" s="132"/>
      <c r="E185" s="133"/>
      <c r="F185" s="134"/>
      <c r="G185" s="135"/>
      <c r="H185" s="135"/>
      <c r="I185" s="136"/>
      <c r="J185" s="16"/>
      <c r="K185" s="38" t="str">
        <f>IFERROR(INDEX(材料!C$6:D$223,MATCH(U185,材料!F$6:F$223,0),2),"")</f>
        <v/>
      </c>
      <c r="L185" s="1"/>
      <c r="M185" s="40" t="str">
        <f t="shared" ref="M185" si="288">IF($D185="","",IF(L185="○",IF($F185="空気層",IF($J185&lt;10,((0.09*$J185/10)),0.09),($J185/1000)/$K185),0))</f>
        <v/>
      </c>
      <c r="N185" s="1"/>
      <c r="O185" s="40" t="str">
        <f t="shared" ref="O185" si="289">IF($D185="","",IF(N185="○",IF($F185="空気層",IF($J185&lt;10,((0.09*$J185/10)),0.09),($J185/1000)/$K185),0))</f>
        <v/>
      </c>
      <c r="P185" s="1"/>
      <c r="Q185" s="40" t="str">
        <f t="shared" ref="Q185" si="290">IF($D185="","",IF(P185="○",IF($F185="空気層",IF($J185&lt;10,((0.09*$J185/10)),0.09),($J185/1000)/$K185),0))</f>
        <v/>
      </c>
      <c r="R185" s="1"/>
      <c r="S185" s="40" t="str">
        <f t="shared" ref="S185" si="291">IF($D185="","",IF(R185="○",IF($F185="空気層",IF($J185&lt;10,((0.09*$J185/10)),0.09),($J185/1000)/$K185),0))</f>
        <v/>
      </c>
      <c r="U185" s="29" t="str">
        <f t="shared" si="271"/>
        <v/>
      </c>
    </row>
    <row r="186" spans="2:21" ht="18" customHeight="1">
      <c r="B186" s="114"/>
      <c r="D186" s="132"/>
      <c r="E186" s="133"/>
      <c r="F186" s="134"/>
      <c r="G186" s="135"/>
      <c r="H186" s="135"/>
      <c r="I186" s="136"/>
      <c r="J186" s="16"/>
      <c r="K186" s="38" t="str">
        <f>IFERROR(INDEX(材料!C$6:D$223,MATCH(U186,材料!F$6:F$223,0),2),"")</f>
        <v/>
      </c>
      <c r="L186" s="1"/>
      <c r="M186" s="40" t="str">
        <f t="shared" ref="M186" si="292">IF($D186="","",IF(L186="○",IF($F186="空気層",IF($J186&lt;10,((0.09*$J186/10)),0.09),($J186/1000)/$K186),0))</f>
        <v/>
      </c>
      <c r="N186" s="1"/>
      <c r="O186" s="40" t="str">
        <f t="shared" ref="O186" si="293">IF($D186="","",IF(N186="○",IF($F186="空気層",IF($J186&lt;10,((0.09*$J186/10)),0.09),($J186/1000)/$K186),0))</f>
        <v/>
      </c>
      <c r="P186" s="1"/>
      <c r="Q186" s="40" t="str">
        <f t="shared" ref="Q186" si="294">IF($D186="","",IF(P186="○",IF($F186="空気層",IF($J186&lt;10,((0.09*$J186/10)),0.09),($J186/1000)/$K186),0))</f>
        <v/>
      </c>
      <c r="R186" s="1"/>
      <c r="S186" s="40" t="str">
        <f t="shared" ref="S186" si="295">IF($D186="","",IF(R186="○",IF($F186="空気層",IF($J186&lt;10,((0.09*$J186/10)),0.09),($J186/1000)/$K186),0))</f>
        <v/>
      </c>
      <c r="U186" s="29" t="str">
        <f t="shared" si="271"/>
        <v/>
      </c>
    </row>
    <row r="187" spans="2:21" ht="18" hidden="1" customHeight="1">
      <c r="B187" s="114"/>
      <c r="D187" s="122"/>
      <c r="E187" s="123"/>
      <c r="F187" s="122"/>
      <c r="G187" s="124"/>
      <c r="H187" s="124"/>
      <c r="I187" s="123"/>
      <c r="J187" s="41"/>
      <c r="K187" s="38" t="str">
        <f>IFERROR(INDEX(材料!#REF!,MATCH(U187,材料!#REF!,0),2),"")</f>
        <v/>
      </c>
      <c r="L187" s="39"/>
      <c r="M187" s="40" t="str">
        <f t="shared" ref="M187:M188" si="296">IF($D187="","",IF(L187="○",IF(OR($F187="工場生産で気密　空気層_2cm以上",$F187="工場生産以外の空気層_1cm以上"),$K187,$J187/$K187),0))</f>
        <v/>
      </c>
      <c r="N187" s="39"/>
      <c r="O187" s="40" t="str">
        <f t="shared" ref="O187:O188" si="297">IF($D187="","",IF(N187="○",IF(OR($F187="工場生産で気密　空気層_2cm以上",$F187="工場生産以外の空気層_1cm以上"),$K187,$J187/$K187),0))</f>
        <v/>
      </c>
      <c r="P187" s="39"/>
      <c r="Q187" s="40" t="str">
        <f t="shared" ref="Q187:Q188" si="298">IF($D187="","",IF(P187="○",IF(OR($F187="工場生産で気密　空気層_2cm以上",$F187="工場生産以外の空気層_1cm以上"),$K187,$J187/$K187),0))</f>
        <v/>
      </c>
      <c r="R187" s="39"/>
      <c r="S187" s="40" t="str">
        <f t="shared" ref="S187:S188" si="299">IF($D187="","",IF(R187="○",IF(OR($F187="工場生産で気密　空気層_2cm以上",$F187="工場生産以外の空気層_1cm以上"),$K187,$J187/$K187),0))</f>
        <v/>
      </c>
      <c r="U187" s="29" t="str">
        <f t="shared" si="271"/>
        <v/>
      </c>
    </row>
    <row r="188" spans="2:21" ht="18" hidden="1" customHeight="1">
      <c r="B188" s="114"/>
      <c r="D188" s="122"/>
      <c r="E188" s="123"/>
      <c r="F188" s="122"/>
      <c r="G188" s="124"/>
      <c r="H188" s="124"/>
      <c r="I188" s="123"/>
      <c r="J188" s="41"/>
      <c r="K188" s="38" t="str">
        <f>IFERROR(INDEX(材料!#REF!,MATCH(U188,材料!#REF!,0),2),"")</f>
        <v/>
      </c>
      <c r="L188" s="39"/>
      <c r="M188" s="40" t="str">
        <f t="shared" si="296"/>
        <v/>
      </c>
      <c r="N188" s="39"/>
      <c r="O188" s="40" t="str">
        <f t="shared" si="297"/>
        <v/>
      </c>
      <c r="P188" s="39"/>
      <c r="Q188" s="40" t="str">
        <f t="shared" si="298"/>
        <v/>
      </c>
      <c r="R188" s="39"/>
      <c r="S188" s="40" t="str">
        <f t="shared" si="299"/>
        <v/>
      </c>
      <c r="U188" s="29" t="str">
        <f t="shared" si="271"/>
        <v/>
      </c>
    </row>
    <row r="189" spans="2:21" ht="18" customHeight="1">
      <c r="B189" s="114"/>
      <c r="D189" s="125" t="s">
        <v>70</v>
      </c>
      <c r="E189" s="126"/>
      <c r="F189" s="127" t="s">
        <v>73</v>
      </c>
      <c r="G189" s="128"/>
      <c r="H189" s="128"/>
      <c r="I189" s="129"/>
      <c r="J189" s="42"/>
      <c r="K189" s="42"/>
      <c r="L189" s="24" t="s">
        <v>4</v>
      </c>
      <c r="M189" s="43" t="e">
        <f>VLOOKUP(D172,参照!$C$2:$D$10,2,FALSE)</f>
        <v>#N/A</v>
      </c>
      <c r="N189" s="24" t="s">
        <v>4</v>
      </c>
      <c r="O189" s="44" t="e">
        <f>VLOOKUP(D172,参照!$C$2:$D$10,2,FALSE)</f>
        <v>#N/A</v>
      </c>
      <c r="P189" s="24" t="s">
        <v>4</v>
      </c>
      <c r="Q189" s="44" t="e">
        <f>VLOOKUP(D172,参照!$C$2:$D$10,2,FALSE)</f>
        <v>#N/A</v>
      </c>
      <c r="R189" s="24" t="s">
        <v>4</v>
      </c>
      <c r="S189" s="44" t="e">
        <f>VLOOKUP(D172,参照!$C$2:$D$10,2,FALSE)</f>
        <v>#N/A</v>
      </c>
    </row>
    <row r="190" spans="2:21" ht="18" customHeight="1">
      <c r="B190" s="114"/>
      <c r="F190" s="33"/>
      <c r="G190" s="33"/>
      <c r="H190" s="33"/>
      <c r="I190" s="33"/>
      <c r="J190" s="45"/>
      <c r="K190" s="46" t="s">
        <v>122</v>
      </c>
      <c r="L190" s="130">
        <f>SUMIF(L179:L188,"○",$J179:$J188)</f>
        <v>0</v>
      </c>
      <c r="M190" s="130"/>
      <c r="N190" s="130">
        <f t="shared" ref="N190" si="300">SUMIF(N179:N188,"○",$J179:$J188)</f>
        <v>0</v>
      </c>
      <c r="O190" s="130"/>
      <c r="P190" s="130">
        <f t="shared" ref="P190" si="301">SUMIF(P179:P188,"○",$J179:$J188)</f>
        <v>0</v>
      </c>
      <c r="Q190" s="130"/>
      <c r="R190" s="130">
        <f t="shared" ref="R190" si="302">SUMIF(R179:R188,"○",$J179:$J188)</f>
        <v>0</v>
      </c>
      <c r="S190" s="130"/>
      <c r="U190" s="29"/>
    </row>
    <row r="191" spans="2:21" ht="18" customHeight="1">
      <c r="B191" s="114"/>
      <c r="D191" s="26" t="s">
        <v>96</v>
      </c>
      <c r="F191" s="33"/>
      <c r="G191" s="33"/>
      <c r="H191" s="33"/>
      <c r="I191" s="33"/>
      <c r="J191" s="45"/>
      <c r="K191" s="46" t="s">
        <v>124</v>
      </c>
      <c r="L191" s="131" t="e">
        <f>SUM(M178:M189)</f>
        <v>#N/A</v>
      </c>
      <c r="M191" s="131"/>
      <c r="N191" s="131" t="e">
        <f>IF(N176=0,0,SUM(O178:O189))</f>
        <v>#N/A</v>
      </c>
      <c r="O191" s="131"/>
      <c r="P191" s="131" t="e">
        <f t="shared" ref="P191" si="303">IF(P176=0,0,SUM(Q178:Q189))</f>
        <v>#N/A</v>
      </c>
      <c r="Q191" s="131"/>
      <c r="R191" s="131" t="e">
        <f t="shared" ref="R191" si="304">IF(R176=0,0,SUM(S178:S189))</f>
        <v>#N/A</v>
      </c>
      <c r="S191" s="131"/>
    </row>
    <row r="192" spans="2:21" ht="18" customHeight="1" thickBot="1">
      <c r="B192" s="114"/>
      <c r="D192" s="47" t="s">
        <v>92</v>
      </c>
      <c r="F192" s="33"/>
      <c r="G192" s="33"/>
      <c r="H192" s="33"/>
      <c r="I192" s="33"/>
      <c r="J192" s="45"/>
      <c r="K192" s="46" t="s">
        <v>125</v>
      </c>
      <c r="L192" s="116" t="e">
        <f>1/L191</f>
        <v>#N/A</v>
      </c>
      <c r="M192" s="116"/>
      <c r="N192" s="116" t="e">
        <f>IF(N176=0,0,1/N191)</f>
        <v>#N/A</v>
      </c>
      <c r="O192" s="116"/>
      <c r="P192" s="117" t="e">
        <f t="shared" ref="P192" si="305">IF(P176=0,0,1/P191)</f>
        <v>#N/A</v>
      </c>
      <c r="Q192" s="118"/>
      <c r="R192" s="117" t="e">
        <f t="shared" ref="R192" si="306">IF(R176=0,0,1/R191)</f>
        <v>#N/A</v>
      </c>
      <c r="S192" s="118"/>
    </row>
    <row r="193" spans="2:24" ht="20.25" customHeight="1" thickBot="1">
      <c r="B193" s="115"/>
      <c r="D193" s="47" t="s">
        <v>93</v>
      </c>
      <c r="F193" s="48"/>
      <c r="G193" s="48"/>
      <c r="H193" s="48"/>
      <c r="I193" s="48"/>
      <c r="J193" s="48"/>
      <c r="K193" s="49" t="s">
        <v>123</v>
      </c>
      <c r="L193" s="119" t="e">
        <f>(L192*L176+N192*N176+P192*P176+R192*R176)/(L176+N176+P176+R176)</f>
        <v>#N/A</v>
      </c>
      <c r="M193" s="120"/>
      <c r="N193" s="120"/>
      <c r="O193" s="120"/>
      <c r="P193" s="120"/>
      <c r="Q193" s="120"/>
      <c r="R193" s="120"/>
      <c r="S193" s="121"/>
    </row>
    <row r="194" spans="2:24" ht="18" customHeight="1">
      <c r="B194" s="53"/>
    </row>
    <row r="195" spans="2:24" ht="18" customHeight="1" thickBot="1">
      <c r="B195" s="113">
        <v>9</v>
      </c>
      <c r="D195" s="27" t="s">
        <v>130</v>
      </c>
      <c r="F195" s="28" t="s">
        <v>188</v>
      </c>
      <c r="U195" s="29" t="s">
        <v>27</v>
      </c>
    </row>
    <row r="196" spans="2:24" ht="24" customHeight="1" thickTop="1">
      <c r="B196" s="114"/>
      <c r="D196" s="150"/>
      <c r="E196" s="30"/>
      <c r="F196" s="153"/>
      <c r="J196" s="30" t="s">
        <v>128</v>
      </c>
      <c r="K196" s="155" t="str">
        <f>IF(COUNTIF(参照!AK$2:AK$72,U196),"OK","部位と工法の種類を正しく選択してください")</f>
        <v>部位と工法の種類を正しく選択してください</v>
      </c>
      <c r="L196" s="155"/>
      <c r="M196" s="155"/>
      <c r="N196" s="155"/>
      <c r="O196" s="155"/>
      <c r="P196" s="167" t="s">
        <v>126</v>
      </c>
      <c r="Q196" s="168"/>
      <c r="R196" s="156" t="e">
        <f>ROUND(L217,3)</f>
        <v>#N/A</v>
      </c>
      <c r="S196" s="157"/>
      <c r="U196" s="29" t="str">
        <f>D196&amp;F199</f>
        <v/>
      </c>
    </row>
    <row r="197" spans="2:24" ht="24" customHeight="1" thickBot="1">
      <c r="B197" s="114"/>
      <c r="D197" s="151"/>
      <c r="E197" s="30"/>
      <c r="F197" s="154"/>
      <c r="J197" s="30" t="s">
        <v>129</v>
      </c>
      <c r="K197" s="155" t="e">
        <f>IF(VLOOKUP(F199,参照!T$2:AH$72,15,FALSE)="○","OK","各断面の厚さの合計が一致していません")</f>
        <v>#N/A</v>
      </c>
      <c r="L197" s="155"/>
      <c r="M197" s="155"/>
      <c r="N197" s="155"/>
      <c r="O197" s="155"/>
      <c r="P197" s="167"/>
      <c r="Q197" s="168"/>
      <c r="R197" s="158"/>
      <c r="S197" s="159"/>
      <c r="U197" s="29" t="s">
        <v>74</v>
      </c>
      <c r="X197" s="29" t="e">
        <f>VLOOKUP(D196,参照!L$1:N$10,2,FALSE)</f>
        <v>#N/A</v>
      </c>
    </row>
    <row r="198" spans="2:24" ht="18" customHeight="1" thickTop="1">
      <c r="B198" s="114"/>
      <c r="D198" s="151"/>
      <c r="F198" s="28" t="s">
        <v>29</v>
      </c>
      <c r="G198" s="31"/>
      <c r="U198" s="29" t="s">
        <v>79</v>
      </c>
      <c r="X198" s="29" t="e">
        <f>VLOOKUP(D196,参照!L$1:N$10,3,FALSE)</f>
        <v>#N/A</v>
      </c>
    </row>
    <row r="199" spans="2:24" ht="24" customHeight="1">
      <c r="B199" s="114"/>
      <c r="D199" s="152"/>
      <c r="F199" s="160"/>
      <c r="G199" s="161"/>
      <c r="H199" s="161"/>
      <c r="I199" s="162"/>
      <c r="J199" s="32"/>
      <c r="K199" s="32"/>
      <c r="L199" s="163" t="s">
        <v>0</v>
      </c>
      <c r="M199" s="163"/>
      <c r="N199" s="164" t="s">
        <v>7</v>
      </c>
      <c r="O199" s="165"/>
      <c r="P199" s="165"/>
      <c r="Q199" s="166"/>
      <c r="R199" s="163" t="s">
        <v>1</v>
      </c>
      <c r="S199" s="163"/>
      <c r="U199" s="29"/>
    </row>
    <row r="200" spans="2:24" ht="18" customHeight="1">
      <c r="B200" s="114"/>
      <c r="F200" s="32"/>
      <c r="G200" s="32"/>
      <c r="H200" s="32"/>
      <c r="I200" s="32"/>
      <c r="J200" s="33"/>
      <c r="K200" s="34" t="s">
        <v>2</v>
      </c>
      <c r="L200" s="142" t="e">
        <f>VLOOKUP(F199,面積比率,2,FALSE)</f>
        <v>#N/A</v>
      </c>
      <c r="M200" s="142"/>
      <c r="N200" s="142" t="e">
        <f>VLOOKUP(F199,面積比率,3,FALSE)</f>
        <v>#N/A</v>
      </c>
      <c r="O200" s="142"/>
      <c r="P200" s="142" t="e">
        <f>VLOOKUP(F199,面積比率,4,FALSE)</f>
        <v>#N/A</v>
      </c>
      <c r="Q200" s="142"/>
      <c r="R200" s="142" t="e">
        <f>VLOOKUP(F199,面積比率,5,FALSE)</f>
        <v>#N/A</v>
      </c>
      <c r="S200" s="142"/>
    </row>
    <row r="201" spans="2:24" ht="27" customHeight="1">
      <c r="B201" s="114"/>
      <c r="D201" s="143" t="s">
        <v>60</v>
      </c>
      <c r="E201" s="144"/>
      <c r="F201" s="145" t="s">
        <v>3</v>
      </c>
      <c r="G201" s="146"/>
      <c r="H201" s="146"/>
      <c r="I201" s="147"/>
      <c r="J201" s="35" t="s">
        <v>98</v>
      </c>
      <c r="K201" s="35" t="s">
        <v>97</v>
      </c>
      <c r="L201" s="148" t="s">
        <v>99</v>
      </c>
      <c r="M201" s="149"/>
      <c r="N201" s="148" t="s">
        <v>99</v>
      </c>
      <c r="O201" s="149"/>
      <c r="P201" s="148" t="s">
        <v>99</v>
      </c>
      <c r="Q201" s="149"/>
      <c r="R201" s="148" t="s">
        <v>99</v>
      </c>
      <c r="S201" s="149"/>
    </row>
    <row r="202" spans="2:24" ht="18" customHeight="1">
      <c r="B202" s="114"/>
      <c r="D202" s="137" t="s">
        <v>71</v>
      </c>
      <c r="E202" s="138"/>
      <c r="F202" s="139"/>
      <c r="G202" s="140"/>
      <c r="H202" s="140"/>
      <c r="I202" s="141"/>
      <c r="J202" s="36"/>
      <c r="K202" s="36"/>
      <c r="L202" s="25" t="s">
        <v>4</v>
      </c>
      <c r="M202" s="37" t="e">
        <f>VLOOKUP($F202,参照!$G$2:$H$13,2,FALSE)</f>
        <v>#N/A</v>
      </c>
      <c r="N202" s="25" t="s">
        <v>4</v>
      </c>
      <c r="O202" s="37" t="e">
        <f>VLOOKUP($F202,参照!$G$2:$H$13,2,FALSE)</f>
        <v>#N/A</v>
      </c>
      <c r="P202" s="25" t="s">
        <v>61</v>
      </c>
      <c r="Q202" s="37" t="e">
        <f>VLOOKUP($F202,参照!$G$2:$H$13,2,FALSE)</f>
        <v>#N/A</v>
      </c>
      <c r="R202" s="25" t="s">
        <v>4</v>
      </c>
      <c r="S202" s="37" t="e">
        <f>VLOOKUP($F202,参照!$G$2:$H$13,2,FALSE)</f>
        <v>#N/A</v>
      </c>
    </row>
    <row r="203" spans="2:24" ht="18" customHeight="1">
      <c r="B203" s="114"/>
      <c r="D203" s="132"/>
      <c r="E203" s="133"/>
      <c r="F203" s="134"/>
      <c r="G203" s="135"/>
      <c r="H203" s="135"/>
      <c r="I203" s="136"/>
      <c r="J203" s="16"/>
      <c r="K203" s="38" t="str">
        <f>IFERROR(INDEX(材料!C$6:D$223,MATCH(U203,材料!F$6:F$223,0),2),"")</f>
        <v/>
      </c>
      <c r="L203" s="1"/>
      <c r="M203" s="40" t="str">
        <f>IF($D203="","",IF(L203="○",IF($F203="空気層",IF($J203&lt;10,((0.09*$J203/10)),0.09),($J203/1000)/$K203),0))</f>
        <v/>
      </c>
      <c r="N203" s="1"/>
      <c r="O203" s="40" t="str">
        <f>IF($D203="","",IF(N203="○",IF($F203="空気層",IF($J203&lt;10,((0.09*$J203/10)),0.09),($J203/1000)/$K203),0))</f>
        <v/>
      </c>
      <c r="P203" s="1"/>
      <c r="Q203" s="40" t="str">
        <f>IF($D203="","",IF(P203="○",IF($F203="空気層",IF($J203&lt;10,((0.09*$J203/10)),0.09),($J203/1000)/$K203),0))</f>
        <v/>
      </c>
      <c r="R203" s="1"/>
      <c r="S203" s="40" t="str">
        <f>IF($D203="","",IF(R203="○",IF($F203="空気層",IF($J203&lt;10,((0.09*$J203/10)),0.09),($J203/1000)/$K203),0))</f>
        <v/>
      </c>
      <c r="U203" s="29" t="str">
        <f>D203&amp;F203</f>
        <v/>
      </c>
    </row>
    <row r="204" spans="2:24" ht="18" customHeight="1">
      <c r="B204" s="114"/>
      <c r="D204" s="132"/>
      <c r="E204" s="133"/>
      <c r="F204" s="134"/>
      <c r="G204" s="135"/>
      <c r="H204" s="135"/>
      <c r="I204" s="136"/>
      <c r="J204" s="16"/>
      <c r="K204" s="38" t="str">
        <f>IFERROR(INDEX(材料!C$6:D$223,MATCH(U204,材料!F$6:F$223,0),2),"")</f>
        <v/>
      </c>
      <c r="L204" s="1"/>
      <c r="M204" s="40" t="str">
        <f t="shared" ref="M204" si="307">IF($D204="","",IF(L204="○",IF($F204="空気層",IF($J204&lt;10,((0.09*$J204/10)),0.09),($J204/1000)/$K204),0))</f>
        <v/>
      </c>
      <c r="N204" s="1"/>
      <c r="O204" s="40" t="str">
        <f t="shared" ref="O204" si="308">IF($D204="","",IF(N204="○",IF($F204="空気層",IF($J204&lt;10,((0.09*$J204/10)),0.09),($J204/1000)/$K204),0))</f>
        <v/>
      </c>
      <c r="P204" s="1"/>
      <c r="Q204" s="40" t="str">
        <f t="shared" ref="Q204" si="309">IF($D204="","",IF(P204="○",IF($F204="空気層",IF($J204&lt;10,((0.09*$J204/10)),0.09),($J204/1000)/$K204),0))</f>
        <v/>
      </c>
      <c r="R204" s="1"/>
      <c r="S204" s="40" t="str">
        <f t="shared" ref="S204" si="310">IF($D204="","",IF(R204="○",IF($F204="空気層",IF($J204&lt;10,((0.09*$J204/10)),0.09),($J204/1000)/$K204),0))</f>
        <v/>
      </c>
      <c r="U204" s="29" t="str">
        <f t="shared" ref="U204:U212" si="311">D204&amp;F204</f>
        <v/>
      </c>
    </row>
    <row r="205" spans="2:24" ht="18" customHeight="1">
      <c r="B205" s="114"/>
      <c r="D205" s="132"/>
      <c r="E205" s="133"/>
      <c r="F205" s="134"/>
      <c r="G205" s="135"/>
      <c r="H205" s="135"/>
      <c r="I205" s="136"/>
      <c r="J205" s="16"/>
      <c r="K205" s="38" t="str">
        <f>IFERROR(INDEX(材料!C$6:D$223,MATCH(U205,材料!F$6:F$223,0),2),"")</f>
        <v/>
      </c>
      <c r="L205" s="1"/>
      <c r="M205" s="40" t="str">
        <f t="shared" ref="M205" si="312">IF($D205="","",IF(L205="○",IF($F205="空気層",IF($J205&lt;10,((0.09*$J205/10)),0.09),($J205/1000)/$K205),0))</f>
        <v/>
      </c>
      <c r="N205" s="1"/>
      <c r="O205" s="40" t="str">
        <f t="shared" ref="O205" si="313">IF($D205="","",IF(N205="○",IF($F205="空気層",IF($J205&lt;10,((0.09*$J205/10)),0.09),($J205/1000)/$K205),0))</f>
        <v/>
      </c>
      <c r="P205" s="1"/>
      <c r="Q205" s="40" t="str">
        <f t="shared" ref="Q205" si="314">IF($D205="","",IF(P205="○",IF($F205="空気層",IF($J205&lt;10,((0.09*$J205/10)),0.09),($J205/1000)/$K205),0))</f>
        <v/>
      </c>
      <c r="R205" s="1"/>
      <c r="S205" s="40" t="str">
        <f t="shared" ref="S205" si="315">IF($D205="","",IF(R205="○",IF($F205="空気層",IF($J205&lt;10,((0.09*$J205/10)),0.09),($J205/1000)/$K205),0))</f>
        <v/>
      </c>
      <c r="U205" s="29" t="str">
        <f t="shared" si="311"/>
        <v/>
      </c>
    </row>
    <row r="206" spans="2:24" ht="18" customHeight="1">
      <c r="B206" s="114"/>
      <c r="D206" s="132"/>
      <c r="E206" s="133"/>
      <c r="F206" s="134"/>
      <c r="G206" s="135"/>
      <c r="H206" s="135"/>
      <c r="I206" s="136"/>
      <c r="J206" s="16"/>
      <c r="K206" s="38" t="str">
        <f>IFERROR(INDEX(材料!C$6:D$223,MATCH(U206,材料!F$6:F$223,0),2),"")</f>
        <v/>
      </c>
      <c r="L206" s="1"/>
      <c r="M206" s="40" t="str">
        <f t="shared" ref="M206" si="316">IF($D206="","",IF(L206="○",IF($F206="空気層",IF($J206&lt;10,((0.09*$J206/10)),0.09),($J206/1000)/$K206),0))</f>
        <v/>
      </c>
      <c r="N206" s="1"/>
      <c r="O206" s="40" t="str">
        <f t="shared" ref="O206" si="317">IF($D206="","",IF(N206="○",IF($F206="空気層",IF($J206&lt;10,((0.09*$J206/10)),0.09),($J206/1000)/$K206),0))</f>
        <v/>
      </c>
      <c r="P206" s="1"/>
      <c r="Q206" s="40" t="str">
        <f t="shared" ref="Q206" si="318">IF($D206="","",IF(P206="○",IF($F206="空気層",IF($J206&lt;10,((0.09*$J206/10)),0.09),($J206/1000)/$K206),0))</f>
        <v/>
      </c>
      <c r="R206" s="1"/>
      <c r="S206" s="40" t="str">
        <f t="shared" ref="S206" si="319">IF($D206="","",IF(R206="○",IF($F206="空気層",IF($J206&lt;10,((0.09*$J206/10)),0.09),($J206/1000)/$K206),0))</f>
        <v/>
      </c>
      <c r="U206" s="29" t="str">
        <f t="shared" si="311"/>
        <v/>
      </c>
    </row>
    <row r="207" spans="2:24" ht="18" customHeight="1">
      <c r="B207" s="114"/>
      <c r="D207" s="132"/>
      <c r="E207" s="133"/>
      <c r="F207" s="134"/>
      <c r="G207" s="135"/>
      <c r="H207" s="135"/>
      <c r="I207" s="136"/>
      <c r="J207" s="16"/>
      <c r="K207" s="38" t="str">
        <f>IFERROR(INDEX(材料!C$6:D$223,MATCH(U207,材料!F$6:F$223,0),2),"")</f>
        <v/>
      </c>
      <c r="L207" s="1"/>
      <c r="M207" s="40" t="str">
        <f t="shared" ref="M207" si="320">IF($D207="","",IF(L207="○",IF($F207="空気層",IF($J207&lt;10,((0.09*$J207/10)),0.09),($J207/1000)/$K207),0))</f>
        <v/>
      </c>
      <c r="N207" s="1"/>
      <c r="O207" s="40" t="str">
        <f t="shared" ref="O207" si="321">IF($D207="","",IF(N207="○",IF($F207="空気層",IF($J207&lt;10,((0.09*$J207/10)),0.09),($J207/1000)/$K207),0))</f>
        <v/>
      </c>
      <c r="P207" s="1"/>
      <c r="Q207" s="40" t="str">
        <f t="shared" ref="Q207" si="322">IF($D207="","",IF(P207="○",IF($F207="空気層",IF($J207&lt;10,((0.09*$J207/10)),0.09),($J207/1000)/$K207),0))</f>
        <v/>
      </c>
      <c r="R207" s="1"/>
      <c r="S207" s="40" t="str">
        <f t="shared" ref="S207" si="323">IF($D207="","",IF(R207="○",IF($F207="空気層",IF($J207&lt;10,((0.09*$J207/10)),0.09),($J207/1000)/$K207),0))</f>
        <v/>
      </c>
      <c r="U207" s="29" t="str">
        <f t="shared" si="311"/>
        <v/>
      </c>
    </row>
    <row r="208" spans="2:24" ht="18" customHeight="1">
      <c r="B208" s="114"/>
      <c r="D208" s="132"/>
      <c r="E208" s="133"/>
      <c r="F208" s="134"/>
      <c r="G208" s="135"/>
      <c r="H208" s="135"/>
      <c r="I208" s="136"/>
      <c r="J208" s="16"/>
      <c r="K208" s="38" t="str">
        <f>IFERROR(INDEX(材料!C$6:D$223,MATCH(U208,材料!F$6:F$223,0),2),"")</f>
        <v/>
      </c>
      <c r="L208" s="1"/>
      <c r="M208" s="40" t="str">
        <f t="shared" ref="M208" si="324">IF($D208="","",IF(L208="○",IF($F208="空気層",IF($J208&lt;10,((0.09*$J208/10)),0.09),($J208/1000)/$K208),0))</f>
        <v/>
      </c>
      <c r="N208" s="1"/>
      <c r="O208" s="40" t="str">
        <f t="shared" ref="O208" si="325">IF($D208="","",IF(N208="○",IF($F208="空気層",IF($J208&lt;10,((0.09*$J208/10)),0.09),($J208/1000)/$K208),0))</f>
        <v/>
      </c>
      <c r="P208" s="1"/>
      <c r="Q208" s="40" t="str">
        <f t="shared" ref="Q208" si="326">IF($D208="","",IF(P208="○",IF($F208="空気層",IF($J208&lt;10,((0.09*$J208/10)),0.09),($J208/1000)/$K208),0))</f>
        <v/>
      </c>
      <c r="R208" s="1"/>
      <c r="S208" s="40" t="str">
        <f t="shared" ref="S208" si="327">IF($D208="","",IF(R208="○",IF($F208="空気層",IF($J208&lt;10,((0.09*$J208/10)),0.09),($J208/1000)/$K208),0))</f>
        <v/>
      </c>
      <c r="U208" s="29" t="str">
        <f t="shared" si="311"/>
        <v/>
      </c>
    </row>
    <row r="209" spans="2:24" ht="18" customHeight="1">
      <c r="B209" s="114"/>
      <c r="D209" s="132"/>
      <c r="E209" s="133"/>
      <c r="F209" s="134"/>
      <c r="G209" s="135"/>
      <c r="H209" s="135"/>
      <c r="I209" s="136"/>
      <c r="J209" s="16"/>
      <c r="K209" s="38" t="str">
        <f>IFERROR(INDEX(材料!C$6:D$223,MATCH(U209,材料!F$6:F$223,0),2),"")</f>
        <v/>
      </c>
      <c r="L209" s="1"/>
      <c r="M209" s="40" t="str">
        <f t="shared" ref="M209" si="328">IF($D209="","",IF(L209="○",IF($F209="空気層",IF($J209&lt;10,((0.09*$J209/10)),0.09),($J209/1000)/$K209),0))</f>
        <v/>
      </c>
      <c r="N209" s="1"/>
      <c r="O209" s="40" t="str">
        <f t="shared" ref="O209" si="329">IF($D209="","",IF(N209="○",IF($F209="空気層",IF($J209&lt;10,((0.09*$J209/10)),0.09),($J209/1000)/$K209),0))</f>
        <v/>
      </c>
      <c r="P209" s="1"/>
      <c r="Q209" s="40" t="str">
        <f t="shared" ref="Q209" si="330">IF($D209="","",IF(P209="○",IF($F209="空気層",IF($J209&lt;10,((0.09*$J209/10)),0.09),($J209/1000)/$K209),0))</f>
        <v/>
      </c>
      <c r="R209" s="1"/>
      <c r="S209" s="40" t="str">
        <f t="shared" ref="S209" si="331">IF($D209="","",IF(R209="○",IF($F209="空気層",IF($J209&lt;10,((0.09*$J209/10)),0.09),($J209/1000)/$K209),0))</f>
        <v/>
      </c>
      <c r="U209" s="29" t="str">
        <f t="shared" si="311"/>
        <v/>
      </c>
    </row>
    <row r="210" spans="2:24" ht="18" customHeight="1">
      <c r="B210" s="114"/>
      <c r="D210" s="132"/>
      <c r="E210" s="133"/>
      <c r="F210" s="134"/>
      <c r="G210" s="135"/>
      <c r="H210" s="135"/>
      <c r="I210" s="136"/>
      <c r="J210" s="16"/>
      <c r="K210" s="38" t="str">
        <f>IFERROR(INDEX(材料!C$6:D$223,MATCH(U210,材料!F$6:F$223,0),2),"")</f>
        <v/>
      </c>
      <c r="L210" s="1"/>
      <c r="M210" s="40" t="str">
        <f t="shared" ref="M210" si="332">IF($D210="","",IF(L210="○",IF($F210="空気層",IF($J210&lt;10,((0.09*$J210/10)),0.09),($J210/1000)/$K210),0))</f>
        <v/>
      </c>
      <c r="N210" s="1"/>
      <c r="O210" s="40" t="str">
        <f t="shared" ref="O210" si="333">IF($D210="","",IF(N210="○",IF($F210="空気層",IF($J210&lt;10,((0.09*$J210/10)),0.09),($J210/1000)/$K210),0))</f>
        <v/>
      </c>
      <c r="P210" s="1"/>
      <c r="Q210" s="40" t="str">
        <f t="shared" ref="Q210" si="334">IF($D210="","",IF(P210="○",IF($F210="空気層",IF($J210&lt;10,((0.09*$J210/10)),0.09),($J210/1000)/$K210),0))</f>
        <v/>
      </c>
      <c r="R210" s="1"/>
      <c r="S210" s="40" t="str">
        <f t="shared" ref="S210" si="335">IF($D210="","",IF(R210="○",IF($F210="空気層",IF($J210&lt;10,((0.09*$J210/10)),0.09),($J210/1000)/$K210),0))</f>
        <v/>
      </c>
      <c r="U210" s="29" t="str">
        <f t="shared" si="311"/>
        <v/>
      </c>
    </row>
    <row r="211" spans="2:24" ht="18" hidden="1" customHeight="1">
      <c r="B211" s="114"/>
      <c r="D211" s="122"/>
      <c r="E211" s="123"/>
      <c r="F211" s="122"/>
      <c r="G211" s="124"/>
      <c r="H211" s="124"/>
      <c r="I211" s="123"/>
      <c r="J211" s="41"/>
      <c r="K211" s="38" t="str">
        <f>IFERROR(INDEX(材料!#REF!,MATCH(U211,材料!#REF!,0),2),"")</f>
        <v/>
      </c>
      <c r="L211" s="39"/>
      <c r="M211" s="40" t="str">
        <f t="shared" ref="M211:M212" si="336">IF($D211="","",IF(L211="○",IF(OR($F211="工場生産で気密　空気層_2cm以上",$F211="工場生産以外の空気層_1cm以上"),$K211,$J211/$K211),0))</f>
        <v/>
      </c>
      <c r="N211" s="39"/>
      <c r="O211" s="40" t="str">
        <f t="shared" ref="O211:O212" si="337">IF($D211="","",IF(N211="○",IF(OR($F211="工場生産で気密　空気層_2cm以上",$F211="工場生産以外の空気層_1cm以上"),$K211,$J211/$K211),0))</f>
        <v/>
      </c>
      <c r="P211" s="39"/>
      <c r="Q211" s="40" t="str">
        <f t="shared" ref="Q211:Q212" si="338">IF($D211="","",IF(P211="○",IF(OR($F211="工場生産で気密　空気層_2cm以上",$F211="工場生産以外の空気層_1cm以上"),$K211,$J211/$K211),0))</f>
        <v/>
      </c>
      <c r="R211" s="39"/>
      <c r="S211" s="40" t="str">
        <f t="shared" ref="S211:S212" si="339">IF($D211="","",IF(R211="○",IF(OR($F211="工場生産で気密　空気層_2cm以上",$F211="工場生産以外の空気層_1cm以上"),$K211,$J211/$K211),0))</f>
        <v/>
      </c>
      <c r="U211" s="29" t="str">
        <f t="shared" si="311"/>
        <v/>
      </c>
    </row>
    <row r="212" spans="2:24" ht="18" hidden="1" customHeight="1">
      <c r="B212" s="114"/>
      <c r="D212" s="122"/>
      <c r="E212" s="123"/>
      <c r="F212" s="122"/>
      <c r="G212" s="124"/>
      <c r="H212" s="124"/>
      <c r="I212" s="123"/>
      <c r="J212" s="41"/>
      <c r="K212" s="38" t="str">
        <f>IFERROR(INDEX(材料!#REF!,MATCH(U212,材料!#REF!,0),2),"")</f>
        <v/>
      </c>
      <c r="L212" s="39"/>
      <c r="M212" s="40" t="str">
        <f t="shared" si="336"/>
        <v/>
      </c>
      <c r="N212" s="39"/>
      <c r="O212" s="40" t="str">
        <f t="shared" si="337"/>
        <v/>
      </c>
      <c r="P212" s="39"/>
      <c r="Q212" s="40" t="str">
        <f t="shared" si="338"/>
        <v/>
      </c>
      <c r="R212" s="39"/>
      <c r="S212" s="40" t="str">
        <f t="shared" si="339"/>
        <v/>
      </c>
      <c r="U212" s="29" t="str">
        <f t="shared" si="311"/>
        <v/>
      </c>
    </row>
    <row r="213" spans="2:24" ht="18" customHeight="1">
      <c r="B213" s="114"/>
      <c r="D213" s="125" t="s">
        <v>70</v>
      </c>
      <c r="E213" s="126"/>
      <c r="F213" s="127" t="s">
        <v>73</v>
      </c>
      <c r="G213" s="128"/>
      <c r="H213" s="128"/>
      <c r="I213" s="129"/>
      <c r="J213" s="42"/>
      <c r="K213" s="42"/>
      <c r="L213" s="24" t="s">
        <v>4</v>
      </c>
      <c r="M213" s="43" t="e">
        <f>VLOOKUP(D196,参照!$C$2:$D$10,2,FALSE)</f>
        <v>#N/A</v>
      </c>
      <c r="N213" s="24" t="s">
        <v>4</v>
      </c>
      <c r="O213" s="44" t="e">
        <f>VLOOKUP(D196,参照!$C$2:$D$10,2,FALSE)</f>
        <v>#N/A</v>
      </c>
      <c r="P213" s="24" t="s">
        <v>4</v>
      </c>
      <c r="Q213" s="44" t="e">
        <f>VLOOKUP(D196,参照!$C$2:$D$10,2,FALSE)</f>
        <v>#N/A</v>
      </c>
      <c r="R213" s="24" t="s">
        <v>4</v>
      </c>
      <c r="S213" s="44" t="e">
        <f>VLOOKUP(D196,参照!$C$2:$D$10,2,FALSE)</f>
        <v>#N/A</v>
      </c>
    </row>
    <row r="214" spans="2:24" ht="18" customHeight="1">
      <c r="B214" s="114"/>
      <c r="F214" s="33"/>
      <c r="G214" s="33"/>
      <c r="H214" s="33"/>
      <c r="I214" s="33"/>
      <c r="J214" s="45"/>
      <c r="K214" s="46" t="s">
        <v>122</v>
      </c>
      <c r="L214" s="130">
        <f>SUMIF(L203:L212,"○",$J203:$J212)</f>
        <v>0</v>
      </c>
      <c r="M214" s="130"/>
      <c r="N214" s="130">
        <f t="shared" ref="N214" si="340">SUMIF(N203:N212,"○",$J203:$J212)</f>
        <v>0</v>
      </c>
      <c r="O214" s="130"/>
      <c r="P214" s="130">
        <f t="shared" ref="P214" si="341">SUMIF(P203:P212,"○",$J203:$J212)</f>
        <v>0</v>
      </c>
      <c r="Q214" s="130"/>
      <c r="R214" s="130">
        <f t="shared" ref="R214" si="342">SUMIF(R203:R212,"○",$J203:$J212)</f>
        <v>0</v>
      </c>
      <c r="S214" s="130"/>
      <c r="U214" s="29"/>
    </row>
    <row r="215" spans="2:24" ht="18" customHeight="1">
      <c r="B215" s="114"/>
      <c r="D215" s="26" t="s">
        <v>96</v>
      </c>
      <c r="F215" s="33"/>
      <c r="G215" s="33"/>
      <c r="H215" s="33"/>
      <c r="I215" s="33"/>
      <c r="J215" s="45"/>
      <c r="K215" s="46" t="s">
        <v>124</v>
      </c>
      <c r="L215" s="131" t="e">
        <f>SUM(M202:M213)</f>
        <v>#N/A</v>
      </c>
      <c r="M215" s="131"/>
      <c r="N215" s="131" t="e">
        <f>IF(N200=0,0,SUM(O202:O213))</f>
        <v>#N/A</v>
      </c>
      <c r="O215" s="131"/>
      <c r="P215" s="131" t="e">
        <f t="shared" ref="P215" si="343">IF(P200=0,0,SUM(Q202:Q213))</f>
        <v>#N/A</v>
      </c>
      <c r="Q215" s="131"/>
      <c r="R215" s="131" t="e">
        <f t="shared" ref="R215" si="344">IF(R200=0,0,SUM(S202:S213))</f>
        <v>#N/A</v>
      </c>
      <c r="S215" s="131"/>
    </row>
    <row r="216" spans="2:24" ht="18" customHeight="1" thickBot="1">
      <c r="B216" s="114"/>
      <c r="D216" s="47" t="s">
        <v>92</v>
      </c>
      <c r="F216" s="33"/>
      <c r="G216" s="33"/>
      <c r="H216" s="33"/>
      <c r="I216" s="33"/>
      <c r="J216" s="45"/>
      <c r="K216" s="46" t="s">
        <v>125</v>
      </c>
      <c r="L216" s="116" t="e">
        <f>1/L215</f>
        <v>#N/A</v>
      </c>
      <c r="M216" s="116"/>
      <c r="N216" s="116" t="e">
        <f>IF(N200=0,0,1/N215)</f>
        <v>#N/A</v>
      </c>
      <c r="O216" s="116"/>
      <c r="P216" s="117" t="e">
        <f t="shared" ref="P216" si="345">IF(P200=0,0,1/P215)</f>
        <v>#N/A</v>
      </c>
      <c r="Q216" s="118"/>
      <c r="R216" s="117" t="e">
        <f t="shared" ref="R216" si="346">IF(R200=0,0,1/R215)</f>
        <v>#N/A</v>
      </c>
      <c r="S216" s="118"/>
    </row>
    <row r="217" spans="2:24" ht="20.25" customHeight="1" thickBot="1">
      <c r="B217" s="115"/>
      <c r="D217" s="47" t="s">
        <v>93</v>
      </c>
      <c r="F217" s="48"/>
      <c r="G217" s="48"/>
      <c r="H217" s="48"/>
      <c r="I217" s="48"/>
      <c r="J217" s="48"/>
      <c r="K217" s="49" t="s">
        <v>123</v>
      </c>
      <c r="L217" s="119" t="e">
        <f>(L216*L200+N216*N200+P216*P200+R216*R200)/(L200+N200+P200+R200)</f>
        <v>#N/A</v>
      </c>
      <c r="M217" s="120"/>
      <c r="N217" s="120"/>
      <c r="O217" s="120"/>
      <c r="P217" s="120"/>
      <c r="Q217" s="120"/>
      <c r="R217" s="120"/>
      <c r="S217" s="121"/>
    </row>
    <row r="218" spans="2:24" ht="18" customHeight="1">
      <c r="B218" s="53"/>
    </row>
    <row r="219" spans="2:24" ht="18" customHeight="1" thickBot="1">
      <c r="B219" s="113">
        <v>10</v>
      </c>
      <c r="D219" s="27" t="s">
        <v>130</v>
      </c>
      <c r="F219" s="28" t="s">
        <v>188</v>
      </c>
      <c r="U219" s="29" t="s">
        <v>27</v>
      </c>
    </row>
    <row r="220" spans="2:24" ht="24" customHeight="1" thickTop="1">
      <c r="B220" s="114"/>
      <c r="D220" s="150"/>
      <c r="E220" s="30"/>
      <c r="F220" s="153"/>
      <c r="J220" s="30" t="s">
        <v>128</v>
      </c>
      <c r="K220" s="155" t="str">
        <f>IF(COUNTIF(参照!AK$2:AK$72,U220),"OK","部位と工法の種類を正しく選択してください")</f>
        <v>部位と工法の種類を正しく選択してください</v>
      </c>
      <c r="L220" s="155"/>
      <c r="M220" s="155"/>
      <c r="N220" s="155"/>
      <c r="O220" s="155"/>
      <c r="P220" s="167" t="s">
        <v>126</v>
      </c>
      <c r="Q220" s="168"/>
      <c r="R220" s="156" t="e">
        <f>ROUND(L241,3)</f>
        <v>#N/A</v>
      </c>
      <c r="S220" s="157"/>
      <c r="U220" s="29" t="str">
        <f>D220&amp;F223</f>
        <v/>
      </c>
    </row>
    <row r="221" spans="2:24" ht="24" customHeight="1" thickBot="1">
      <c r="B221" s="114"/>
      <c r="D221" s="151"/>
      <c r="E221" s="30"/>
      <c r="F221" s="154"/>
      <c r="J221" s="30" t="s">
        <v>129</v>
      </c>
      <c r="K221" s="155" t="e">
        <f>IF(VLOOKUP(F223,参照!T$2:AI$72,16,FALSE)="○","OK","各断面の厚さの合計が一致していません")</f>
        <v>#N/A</v>
      </c>
      <c r="L221" s="155"/>
      <c r="M221" s="155"/>
      <c r="N221" s="155"/>
      <c r="O221" s="155"/>
      <c r="P221" s="167"/>
      <c r="Q221" s="168"/>
      <c r="R221" s="158"/>
      <c r="S221" s="159"/>
      <c r="U221" s="29" t="s">
        <v>74</v>
      </c>
      <c r="X221" s="29" t="e">
        <f>VLOOKUP(D220,参照!L$1:N$10,2,FALSE)</f>
        <v>#N/A</v>
      </c>
    </row>
    <row r="222" spans="2:24" ht="18" customHeight="1" thickTop="1">
      <c r="B222" s="114"/>
      <c r="D222" s="151"/>
      <c r="F222" s="28" t="s">
        <v>29</v>
      </c>
      <c r="G222" s="31"/>
      <c r="U222" s="29" t="s">
        <v>79</v>
      </c>
      <c r="X222" s="29" t="e">
        <f>VLOOKUP(D220,参照!L$1:N$10,3,FALSE)</f>
        <v>#N/A</v>
      </c>
    </row>
    <row r="223" spans="2:24" ht="24" customHeight="1">
      <c r="B223" s="114"/>
      <c r="D223" s="152"/>
      <c r="F223" s="160"/>
      <c r="G223" s="161"/>
      <c r="H223" s="161"/>
      <c r="I223" s="162"/>
      <c r="J223" s="32"/>
      <c r="K223" s="32"/>
      <c r="L223" s="163" t="s">
        <v>0</v>
      </c>
      <c r="M223" s="163"/>
      <c r="N223" s="164" t="s">
        <v>7</v>
      </c>
      <c r="O223" s="165"/>
      <c r="P223" s="165"/>
      <c r="Q223" s="166"/>
      <c r="R223" s="163" t="s">
        <v>1</v>
      </c>
      <c r="S223" s="163"/>
      <c r="U223" s="29"/>
    </row>
    <row r="224" spans="2:24" ht="18" customHeight="1">
      <c r="B224" s="114"/>
      <c r="F224" s="32"/>
      <c r="G224" s="32"/>
      <c r="H224" s="32"/>
      <c r="I224" s="32"/>
      <c r="J224" s="33"/>
      <c r="K224" s="34" t="s">
        <v>2</v>
      </c>
      <c r="L224" s="142" t="e">
        <f>VLOOKUP(F223,面積比率,2,FALSE)</f>
        <v>#N/A</v>
      </c>
      <c r="M224" s="142"/>
      <c r="N224" s="142" t="e">
        <f>VLOOKUP(F223,面積比率,3,FALSE)</f>
        <v>#N/A</v>
      </c>
      <c r="O224" s="142"/>
      <c r="P224" s="142" t="e">
        <f>VLOOKUP(F223,面積比率,4,FALSE)</f>
        <v>#N/A</v>
      </c>
      <c r="Q224" s="142"/>
      <c r="R224" s="142" t="e">
        <f>VLOOKUP(F223,面積比率,5,FALSE)</f>
        <v>#N/A</v>
      </c>
      <c r="S224" s="142"/>
    </row>
    <row r="225" spans="2:21" ht="27" customHeight="1">
      <c r="B225" s="114"/>
      <c r="D225" s="143" t="s">
        <v>60</v>
      </c>
      <c r="E225" s="144"/>
      <c r="F225" s="145" t="s">
        <v>3</v>
      </c>
      <c r="G225" s="146"/>
      <c r="H225" s="146"/>
      <c r="I225" s="147"/>
      <c r="J225" s="35" t="s">
        <v>98</v>
      </c>
      <c r="K225" s="35" t="s">
        <v>97</v>
      </c>
      <c r="L225" s="148" t="s">
        <v>99</v>
      </c>
      <c r="M225" s="149"/>
      <c r="N225" s="148" t="s">
        <v>99</v>
      </c>
      <c r="O225" s="149"/>
      <c r="P225" s="148" t="s">
        <v>99</v>
      </c>
      <c r="Q225" s="149"/>
      <c r="R225" s="148" t="s">
        <v>99</v>
      </c>
      <c r="S225" s="149"/>
    </row>
    <row r="226" spans="2:21" ht="18" customHeight="1">
      <c r="B226" s="114"/>
      <c r="D226" s="137" t="s">
        <v>71</v>
      </c>
      <c r="E226" s="138"/>
      <c r="F226" s="139"/>
      <c r="G226" s="140"/>
      <c r="H226" s="140"/>
      <c r="I226" s="141"/>
      <c r="J226" s="36"/>
      <c r="K226" s="36"/>
      <c r="L226" s="25" t="s">
        <v>4</v>
      </c>
      <c r="M226" s="37" t="e">
        <f>VLOOKUP($F226,参照!$G$2:$H$13,2,FALSE)</f>
        <v>#N/A</v>
      </c>
      <c r="N226" s="25" t="s">
        <v>4</v>
      </c>
      <c r="O226" s="37" t="e">
        <f>VLOOKUP($F226,参照!$G$2:$H$13,2,FALSE)</f>
        <v>#N/A</v>
      </c>
      <c r="P226" s="25" t="s">
        <v>61</v>
      </c>
      <c r="Q226" s="37" t="e">
        <f>VLOOKUP($F226,参照!$G$2:$H$13,2,FALSE)</f>
        <v>#N/A</v>
      </c>
      <c r="R226" s="25" t="s">
        <v>4</v>
      </c>
      <c r="S226" s="37" t="e">
        <f>VLOOKUP($F226,参照!$G$2:$H$13,2,FALSE)</f>
        <v>#N/A</v>
      </c>
    </row>
    <row r="227" spans="2:21" ht="18" customHeight="1">
      <c r="B227" s="114"/>
      <c r="D227" s="132"/>
      <c r="E227" s="133"/>
      <c r="F227" s="134"/>
      <c r="G227" s="135"/>
      <c r="H227" s="135"/>
      <c r="I227" s="136"/>
      <c r="J227" s="16"/>
      <c r="K227" s="38" t="str">
        <f>IFERROR(INDEX(材料!C$6:D$223,MATCH(U227,材料!F$6:F$223,0),2),"")</f>
        <v/>
      </c>
      <c r="L227" s="1"/>
      <c r="M227" s="40" t="str">
        <f>IF($D227="","",IF(L227="○",IF($F227="空気層",IF($J227&lt;10,((0.09*$J227/10)),0.09),($J227/1000)/$K227),0))</f>
        <v/>
      </c>
      <c r="N227" s="1"/>
      <c r="O227" s="40" t="str">
        <f>IF($D227="","",IF(N227="○",IF($F227="空気層",IF($J227&lt;10,((0.09*$J227/10)),0.09),($J227/1000)/$K227),0))</f>
        <v/>
      </c>
      <c r="P227" s="1"/>
      <c r="Q227" s="40" t="str">
        <f>IF($D227="","",IF(P227="○",IF($F227="空気層",IF($J227&lt;10,((0.09*$J227/10)),0.09),($J227/1000)/$K227),0))</f>
        <v/>
      </c>
      <c r="R227" s="1"/>
      <c r="S227" s="40" t="str">
        <f>IF($D227="","",IF(R227="○",IF($F227="空気層",IF($J227&lt;10,((0.09*$J227/10)),0.09),($J227/1000)/$K227),0))</f>
        <v/>
      </c>
      <c r="U227" s="29" t="str">
        <f>D227&amp;F227</f>
        <v/>
      </c>
    </row>
    <row r="228" spans="2:21" ht="18" customHeight="1">
      <c r="B228" s="114"/>
      <c r="D228" s="132"/>
      <c r="E228" s="133"/>
      <c r="F228" s="134"/>
      <c r="G228" s="135"/>
      <c r="H228" s="135"/>
      <c r="I228" s="136"/>
      <c r="J228" s="16"/>
      <c r="K228" s="38" t="str">
        <f>IFERROR(INDEX(材料!C$6:D$223,MATCH(U228,材料!F$6:F$223,0),2),"")</f>
        <v/>
      </c>
      <c r="L228" s="1"/>
      <c r="M228" s="40" t="str">
        <f t="shared" ref="M228" si="347">IF($D228="","",IF(L228="○",IF($F228="空気層",IF($J228&lt;10,((0.09*$J228/10)),0.09),($J228/1000)/$K228),0))</f>
        <v/>
      </c>
      <c r="N228" s="1"/>
      <c r="O228" s="40" t="str">
        <f t="shared" ref="O228" si="348">IF($D228="","",IF(N228="○",IF($F228="空気層",IF($J228&lt;10,((0.09*$J228/10)),0.09),($J228/1000)/$K228),0))</f>
        <v/>
      </c>
      <c r="P228" s="1"/>
      <c r="Q228" s="40" t="str">
        <f t="shared" ref="Q228" si="349">IF($D228="","",IF(P228="○",IF($F228="空気層",IF($J228&lt;10,((0.09*$J228/10)),0.09),($J228/1000)/$K228),0))</f>
        <v/>
      </c>
      <c r="R228" s="1"/>
      <c r="S228" s="40" t="str">
        <f>IF($D228="","",IF(R228="○",IF($F228="空気層",IF($J228&lt;10,((0.09*$J228/10)),0.09),($J228/1000)/$K228),0))</f>
        <v/>
      </c>
      <c r="U228" s="29" t="str">
        <f t="shared" ref="U228:U236" si="350">D228&amp;F228</f>
        <v/>
      </c>
    </row>
    <row r="229" spans="2:21" ht="18" customHeight="1">
      <c r="B229" s="114"/>
      <c r="D229" s="132"/>
      <c r="E229" s="133"/>
      <c r="F229" s="134"/>
      <c r="G229" s="135"/>
      <c r="H229" s="135"/>
      <c r="I229" s="136"/>
      <c r="J229" s="16"/>
      <c r="K229" s="38" t="str">
        <f>IFERROR(INDEX(材料!C$6:D$223,MATCH(U229,材料!F$6:F$223,0),2),"")</f>
        <v/>
      </c>
      <c r="L229" s="1"/>
      <c r="M229" s="40" t="str">
        <f t="shared" ref="M229" si="351">IF($D229="","",IF(L229="○",IF($F229="空気層",IF($J229&lt;10,((0.09*$J229/10)),0.09),($J229/1000)/$K229),0))</f>
        <v/>
      </c>
      <c r="N229" s="1"/>
      <c r="O229" s="40" t="str">
        <f t="shared" ref="O229" si="352">IF($D229="","",IF(N229="○",IF($F229="空気層",IF($J229&lt;10,((0.09*$J229/10)),0.09),($J229/1000)/$K229),0))</f>
        <v/>
      </c>
      <c r="P229" s="1"/>
      <c r="Q229" s="40" t="str">
        <f t="shared" ref="Q229" si="353">IF($D229="","",IF(P229="○",IF($F229="空気層",IF($J229&lt;10,((0.09*$J229/10)),0.09),($J229/1000)/$K229),0))</f>
        <v/>
      </c>
      <c r="R229" s="1"/>
      <c r="S229" s="40" t="str">
        <f>IF($D229="","",IF(R229="○",IF($F229="空気層",IF($J229&lt;10,((0.09*$J229/10)),0.09),($J229/1000)/$K229),0))</f>
        <v/>
      </c>
      <c r="U229" s="29" t="str">
        <f t="shared" si="350"/>
        <v/>
      </c>
    </row>
    <row r="230" spans="2:21" ht="18" customHeight="1">
      <c r="B230" s="114"/>
      <c r="D230" s="132"/>
      <c r="E230" s="133"/>
      <c r="F230" s="134"/>
      <c r="G230" s="135"/>
      <c r="H230" s="135"/>
      <c r="I230" s="136"/>
      <c r="J230" s="16"/>
      <c r="K230" s="38" t="str">
        <f>IFERROR(INDEX(材料!C$6:D$223,MATCH(U230,材料!F$6:F$223,0),2),"")</f>
        <v/>
      </c>
      <c r="L230" s="1"/>
      <c r="M230" s="40" t="str">
        <f t="shared" ref="M230" si="354">IF($D230="","",IF(L230="○",IF($F230="空気層",IF($J230&lt;10,((0.09*$J230/10)),0.09),($J230/1000)/$K230),0))</f>
        <v/>
      </c>
      <c r="N230" s="1"/>
      <c r="O230" s="40" t="str">
        <f t="shared" ref="O230" si="355">IF($D230="","",IF(N230="○",IF($F230="空気層",IF($J230&lt;10,((0.09*$J230/10)),0.09),($J230/1000)/$K230),0))</f>
        <v/>
      </c>
      <c r="P230" s="1"/>
      <c r="Q230" s="40" t="str">
        <f t="shared" ref="Q230" si="356">IF($D230="","",IF(P230="○",IF($F230="空気層",IF($J230&lt;10,((0.09*$J230/10)),0.09),($J230/1000)/$K230),0))</f>
        <v/>
      </c>
      <c r="R230" s="1"/>
      <c r="S230" s="40" t="str">
        <f>IF($D230="","",IF(R230="○",IF($F230="空気層",IF($J230&lt;10,((0.09*$J230/10)),0.09),($J230/1000)/$K230),0))</f>
        <v/>
      </c>
      <c r="U230" s="29" t="str">
        <f t="shared" si="350"/>
        <v/>
      </c>
    </row>
    <row r="231" spans="2:21" ht="18" customHeight="1">
      <c r="B231" s="114"/>
      <c r="D231" s="132"/>
      <c r="E231" s="133"/>
      <c r="F231" s="134"/>
      <c r="G231" s="135"/>
      <c r="H231" s="135"/>
      <c r="I231" s="136"/>
      <c r="J231" s="16"/>
      <c r="K231" s="38" t="str">
        <f>IFERROR(INDEX(材料!C$6:D$223,MATCH(U231,材料!F$6:F$223,0),2),"")</f>
        <v/>
      </c>
      <c r="L231" s="1"/>
      <c r="M231" s="40" t="str">
        <f t="shared" ref="M231" si="357">IF($D231="","",IF(L231="○",IF($F231="空気層",IF($J231&lt;10,((0.09*$J231/10)),0.09),($J231/1000)/$K231),0))</f>
        <v/>
      </c>
      <c r="N231" s="1"/>
      <c r="O231" s="40" t="str">
        <f t="shared" ref="O231" si="358">IF($D231="","",IF(N231="○",IF($F231="空気層",IF($J231&lt;10,((0.09*$J231/10)),0.09),($J231/1000)/$K231),0))</f>
        <v/>
      </c>
      <c r="P231" s="1"/>
      <c r="Q231" s="40" t="str">
        <f t="shared" ref="Q231" si="359">IF($D231="","",IF(P231="○",IF($F231="空気層",IF($J231&lt;10,((0.09*$J231/10)),0.09),($J231/1000)/$K231),0))</f>
        <v/>
      </c>
      <c r="R231" s="1"/>
      <c r="S231" s="40" t="str">
        <f t="shared" ref="S231" si="360">IF($D231="","",IF(R231="○",IF($F231="空気層",IF($J231&lt;10,((0.09*$J231/10)),0.09),($J231/1000)/$K231),0))</f>
        <v/>
      </c>
      <c r="U231" s="29" t="str">
        <f t="shared" si="350"/>
        <v/>
      </c>
    </row>
    <row r="232" spans="2:21" ht="18" customHeight="1">
      <c r="B232" s="114"/>
      <c r="D232" s="132"/>
      <c r="E232" s="133"/>
      <c r="F232" s="134"/>
      <c r="G232" s="135"/>
      <c r="H232" s="135"/>
      <c r="I232" s="136"/>
      <c r="J232" s="16"/>
      <c r="K232" s="38" t="str">
        <f>IFERROR(INDEX(材料!C$6:D$223,MATCH(U232,材料!F$6:F$223,0),2),"")</f>
        <v/>
      </c>
      <c r="L232" s="1"/>
      <c r="M232" s="40" t="str">
        <f t="shared" ref="M232" si="361">IF($D232="","",IF(L232="○",IF($F232="空気層",IF($J232&lt;10,((0.09*$J232/10)),0.09),($J232/1000)/$K232),0))</f>
        <v/>
      </c>
      <c r="N232" s="1"/>
      <c r="O232" s="40" t="str">
        <f t="shared" ref="O232" si="362">IF($D232="","",IF(N232="○",IF($F232="空気層",IF($J232&lt;10,((0.09*$J232/10)),0.09),($J232/1000)/$K232),0))</f>
        <v/>
      </c>
      <c r="P232" s="1"/>
      <c r="Q232" s="40" t="str">
        <f t="shared" ref="Q232" si="363">IF($D232="","",IF(P232="○",IF($F232="空気層",IF($J232&lt;10,((0.09*$J232/10)),0.09),($J232/1000)/$K232),0))</f>
        <v/>
      </c>
      <c r="R232" s="1"/>
      <c r="S232" s="40" t="str">
        <f t="shared" ref="S232" si="364">IF($D232="","",IF(R232="○",IF($F232="空気層",IF($J232&lt;10,((0.09*$J232/10)),0.09),($J232/1000)/$K232),0))</f>
        <v/>
      </c>
      <c r="U232" s="29" t="str">
        <f t="shared" si="350"/>
        <v/>
      </c>
    </row>
    <row r="233" spans="2:21" ht="18" customHeight="1">
      <c r="B233" s="114"/>
      <c r="D233" s="132"/>
      <c r="E233" s="133"/>
      <c r="F233" s="134"/>
      <c r="G233" s="135"/>
      <c r="H233" s="135"/>
      <c r="I233" s="136"/>
      <c r="J233" s="16"/>
      <c r="K233" s="38" t="str">
        <f>IFERROR(INDEX(材料!C$6:D$223,MATCH(U233,材料!F$6:F$223,0),2),"")</f>
        <v/>
      </c>
      <c r="L233" s="1"/>
      <c r="M233" s="40" t="str">
        <f t="shared" ref="M233" si="365">IF($D233="","",IF(L233="○",IF($F233="空気層",IF($J233&lt;10,((0.09*$J233/10)),0.09),($J233/1000)/$K233),0))</f>
        <v/>
      </c>
      <c r="N233" s="1"/>
      <c r="O233" s="40" t="str">
        <f t="shared" ref="O233" si="366">IF($D233="","",IF(N233="○",IF($F233="空気層",IF($J233&lt;10,((0.09*$J233/10)),0.09),($J233/1000)/$K233),0))</f>
        <v/>
      </c>
      <c r="P233" s="1"/>
      <c r="Q233" s="40" t="str">
        <f t="shared" ref="Q233" si="367">IF($D233="","",IF(P233="○",IF($F233="空気層",IF($J233&lt;10,((0.09*$J233/10)),0.09),($J233/1000)/$K233),0))</f>
        <v/>
      </c>
      <c r="R233" s="1"/>
      <c r="S233" s="40" t="str">
        <f t="shared" ref="S233" si="368">IF($D233="","",IF(R233="○",IF($F233="空気層",IF($J233&lt;10,((0.09*$J233/10)),0.09),($J233/1000)/$K233),0))</f>
        <v/>
      </c>
      <c r="U233" s="29" t="str">
        <f t="shared" si="350"/>
        <v/>
      </c>
    </row>
    <row r="234" spans="2:21" ht="18" customHeight="1">
      <c r="B234" s="114"/>
      <c r="D234" s="132"/>
      <c r="E234" s="133"/>
      <c r="F234" s="134"/>
      <c r="G234" s="135"/>
      <c r="H234" s="135"/>
      <c r="I234" s="136"/>
      <c r="J234" s="16"/>
      <c r="K234" s="38" t="str">
        <f>IFERROR(INDEX(材料!C$6:D$223,MATCH(U234,材料!F$6:F$223,0),2),"")</f>
        <v/>
      </c>
      <c r="L234" s="1"/>
      <c r="M234" s="40" t="str">
        <f t="shared" ref="M234" si="369">IF($D234="","",IF(L234="○",IF($F234="空気層",IF($J234&lt;10,((0.09*$J234/10)),0.09),($J234/1000)/$K234),0))</f>
        <v/>
      </c>
      <c r="N234" s="1"/>
      <c r="O234" s="40" t="str">
        <f t="shared" ref="O234" si="370">IF($D234="","",IF(N234="○",IF($F234="空気層",IF($J234&lt;10,((0.09*$J234/10)),0.09),($J234/1000)/$K234),0))</f>
        <v/>
      </c>
      <c r="P234" s="1"/>
      <c r="Q234" s="40" t="str">
        <f t="shared" ref="Q234" si="371">IF($D234="","",IF(P234="○",IF($F234="空気層",IF($J234&lt;10,((0.09*$J234/10)),0.09),($J234/1000)/$K234),0))</f>
        <v/>
      </c>
      <c r="R234" s="1"/>
      <c r="S234" s="40" t="str">
        <f t="shared" ref="S234" si="372">IF($D234="","",IF(R234="○",IF($F234="空気層",IF($J234&lt;10,((0.09*$J234/10)),0.09),($J234/1000)/$K234),0))</f>
        <v/>
      </c>
      <c r="U234" s="29" t="str">
        <f t="shared" si="350"/>
        <v/>
      </c>
    </row>
    <row r="235" spans="2:21" ht="18" hidden="1" customHeight="1">
      <c r="B235" s="114"/>
      <c r="D235" s="122"/>
      <c r="E235" s="123"/>
      <c r="F235" s="122"/>
      <c r="G235" s="124"/>
      <c r="H235" s="124"/>
      <c r="I235" s="123"/>
      <c r="J235" s="41"/>
      <c r="K235" s="38" t="str">
        <f>IFERROR(INDEX(材料!#REF!,MATCH(U235,材料!#REF!,0),2),"")</f>
        <v/>
      </c>
      <c r="L235" s="39"/>
      <c r="M235" s="40" t="str">
        <f t="shared" ref="M235:M236" si="373">IF($D235="","",IF(L235="○",IF(OR($F235="工場生産で気密　空気層_2cm以上",$F235="工場生産以外の空気層_1cm以上"),$K235,$J235/$K235),0))</f>
        <v/>
      </c>
      <c r="N235" s="39"/>
      <c r="O235" s="40" t="str">
        <f t="shared" ref="O235:O236" si="374">IF($D235="","",IF(N235="○",IF(OR($F235="工場生産で気密　空気層_2cm以上",$F235="工場生産以外の空気層_1cm以上"),$K235,$J235/$K235),0))</f>
        <v/>
      </c>
      <c r="P235" s="39"/>
      <c r="Q235" s="40" t="str">
        <f t="shared" ref="Q235:Q236" si="375">IF($D235="","",IF(P235="○",IF(OR($F235="工場生産で気密　空気層_2cm以上",$F235="工場生産以外の空気層_1cm以上"),$K235,$J235/$K235),0))</f>
        <v/>
      </c>
      <c r="R235" s="39"/>
      <c r="S235" s="40" t="str">
        <f t="shared" ref="S235:S236" si="376">IF($D235="","",IF(R235="○",IF(OR($F235="工場生産で気密　空気層_2cm以上",$F235="工場生産以外の空気層_1cm以上"),$K235,$J235/$K235),0))</f>
        <v/>
      </c>
      <c r="U235" s="29" t="str">
        <f t="shared" si="350"/>
        <v/>
      </c>
    </row>
    <row r="236" spans="2:21" ht="18" hidden="1" customHeight="1">
      <c r="B236" s="114"/>
      <c r="D236" s="122"/>
      <c r="E236" s="123"/>
      <c r="F236" s="122"/>
      <c r="G236" s="124"/>
      <c r="H236" s="124"/>
      <c r="I236" s="123"/>
      <c r="J236" s="41"/>
      <c r="K236" s="38" t="str">
        <f>IFERROR(INDEX(材料!#REF!,MATCH(U236,材料!#REF!,0),2),"")</f>
        <v/>
      </c>
      <c r="L236" s="39"/>
      <c r="M236" s="40" t="str">
        <f t="shared" si="373"/>
        <v/>
      </c>
      <c r="N236" s="39"/>
      <c r="O236" s="40" t="str">
        <f t="shared" si="374"/>
        <v/>
      </c>
      <c r="P236" s="39"/>
      <c r="Q236" s="40" t="str">
        <f t="shared" si="375"/>
        <v/>
      </c>
      <c r="R236" s="39"/>
      <c r="S236" s="40" t="str">
        <f t="shared" si="376"/>
        <v/>
      </c>
      <c r="U236" s="29" t="str">
        <f t="shared" si="350"/>
        <v/>
      </c>
    </row>
    <row r="237" spans="2:21" ht="18" customHeight="1">
      <c r="B237" s="114"/>
      <c r="D237" s="125" t="s">
        <v>70</v>
      </c>
      <c r="E237" s="126"/>
      <c r="F237" s="127" t="s">
        <v>73</v>
      </c>
      <c r="G237" s="128"/>
      <c r="H237" s="128"/>
      <c r="I237" s="129"/>
      <c r="J237" s="42"/>
      <c r="K237" s="42"/>
      <c r="L237" s="24" t="s">
        <v>4</v>
      </c>
      <c r="M237" s="43" t="e">
        <f>VLOOKUP(D220,参照!$C$2:$D$10,2,FALSE)</f>
        <v>#N/A</v>
      </c>
      <c r="N237" s="24" t="s">
        <v>4</v>
      </c>
      <c r="O237" s="44" t="e">
        <f>VLOOKUP(D220,参照!$C$2:$D$10,2,FALSE)</f>
        <v>#N/A</v>
      </c>
      <c r="P237" s="24" t="s">
        <v>4</v>
      </c>
      <c r="Q237" s="44" t="e">
        <f>VLOOKUP(D220,参照!$C$2:$D$10,2,FALSE)</f>
        <v>#N/A</v>
      </c>
      <c r="R237" s="24" t="s">
        <v>4</v>
      </c>
      <c r="S237" s="44" t="e">
        <f>VLOOKUP(D220,参照!$C$2:$D$10,2,FALSE)</f>
        <v>#N/A</v>
      </c>
    </row>
    <row r="238" spans="2:21" ht="18" customHeight="1">
      <c r="B238" s="114"/>
      <c r="F238" s="33"/>
      <c r="G238" s="33"/>
      <c r="H238" s="33"/>
      <c r="I238" s="33"/>
      <c r="J238" s="45"/>
      <c r="K238" s="46" t="s">
        <v>122</v>
      </c>
      <c r="L238" s="130">
        <f>SUMIF(L227:L236,"○",$J227:$J236)</f>
        <v>0</v>
      </c>
      <c r="M238" s="130"/>
      <c r="N238" s="130">
        <f t="shared" ref="N238" si="377">SUMIF(N227:N236,"○",$J227:$J236)</f>
        <v>0</v>
      </c>
      <c r="O238" s="130"/>
      <c r="P238" s="130">
        <f t="shared" ref="P238" si="378">SUMIF(P227:P236,"○",$J227:$J236)</f>
        <v>0</v>
      </c>
      <c r="Q238" s="130"/>
      <c r="R238" s="130">
        <f t="shared" ref="R238" si="379">SUMIF(R227:R236,"○",$J227:$J236)</f>
        <v>0</v>
      </c>
      <c r="S238" s="130"/>
      <c r="U238" s="29"/>
    </row>
    <row r="239" spans="2:21" ht="18" customHeight="1">
      <c r="B239" s="114"/>
      <c r="D239" s="26" t="s">
        <v>96</v>
      </c>
      <c r="F239" s="33"/>
      <c r="G239" s="33"/>
      <c r="H239" s="33"/>
      <c r="I239" s="33"/>
      <c r="J239" s="45"/>
      <c r="K239" s="46" t="s">
        <v>124</v>
      </c>
      <c r="L239" s="131" t="e">
        <f>SUM(M226:M237)</f>
        <v>#N/A</v>
      </c>
      <c r="M239" s="131"/>
      <c r="N239" s="131" t="e">
        <f>IF(N224=0,0,SUM(O226:O237))</f>
        <v>#N/A</v>
      </c>
      <c r="O239" s="131"/>
      <c r="P239" s="131" t="e">
        <f t="shared" ref="P239" si="380">IF(P224=0,0,SUM(Q226:Q237))</f>
        <v>#N/A</v>
      </c>
      <c r="Q239" s="131"/>
      <c r="R239" s="131" t="e">
        <f t="shared" ref="R239" si="381">IF(R224=0,0,SUM(S226:S237))</f>
        <v>#N/A</v>
      </c>
      <c r="S239" s="131"/>
    </row>
    <row r="240" spans="2:21" ht="18" customHeight="1" thickBot="1">
      <c r="B240" s="114"/>
      <c r="D240" s="47" t="s">
        <v>92</v>
      </c>
      <c r="F240" s="33"/>
      <c r="G240" s="33"/>
      <c r="H240" s="33"/>
      <c r="I240" s="33"/>
      <c r="J240" s="45"/>
      <c r="K240" s="46" t="s">
        <v>125</v>
      </c>
      <c r="L240" s="116" t="e">
        <f>1/L239</f>
        <v>#N/A</v>
      </c>
      <c r="M240" s="116"/>
      <c r="N240" s="116" t="e">
        <f>IF(N224=0,0,1/N239)</f>
        <v>#N/A</v>
      </c>
      <c r="O240" s="116"/>
      <c r="P240" s="117" t="e">
        <f t="shared" ref="P240" si="382">IF(P224=0,0,1/P239)</f>
        <v>#N/A</v>
      </c>
      <c r="Q240" s="118"/>
      <c r="R240" s="117" t="e">
        <f t="shared" ref="R240" si="383">IF(R224=0,0,1/R239)</f>
        <v>#N/A</v>
      </c>
      <c r="S240" s="118"/>
    </row>
    <row r="241" spans="2:19" ht="20.25" customHeight="1" thickBot="1">
      <c r="B241" s="115"/>
      <c r="D241" s="47" t="s">
        <v>93</v>
      </c>
      <c r="F241" s="48"/>
      <c r="G241" s="48"/>
      <c r="H241" s="48"/>
      <c r="I241" s="48"/>
      <c r="J241" s="48"/>
      <c r="K241" s="49" t="s">
        <v>123</v>
      </c>
      <c r="L241" s="119" t="e">
        <f>(L240*L224+N240*N224+P240*P224+R240*R224)/(L224+N224+P224+R224)</f>
        <v>#N/A</v>
      </c>
      <c r="M241" s="120"/>
      <c r="N241" s="120"/>
      <c r="O241" s="120"/>
      <c r="P241" s="120"/>
      <c r="Q241" s="120"/>
      <c r="R241" s="120"/>
      <c r="S241" s="121"/>
    </row>
    <row r="242" spans="2:19" ht="18" customHeight="1"/>
  </sheetData>
  <sheetProtection algorithmName="SHA-512" hashValue="vatkvqBbfMcJQRs2U6A3olhcVAUwinY9P0y2+KjpehMUrKZia8EP32k9zeg19vvco8RReRsl3UqPOGKglUapOg==" saltValue="ciwbZs1CdeNuKQvwhCNMXw==" spinCount="100000" sheet="1" objects="1" scenarios="1" selectLockedCells="1"/>
  <mergeCells count="581">
    <mergeCell ref="L240:M240"/>
    <mergeCell ref="N240:O240"/>
    <mergeCell ref="P240:Q240"/>
    <mergeCell ref="R240:S240"/>
    <mergeCell ref="L241:S241"/>
    <mergeCell ref="D236:E236"/>
    <mergeCell ref="F236:I236"/>
    <mergeCell ref="D237:E237"/>
    <mergeCell ref="F237:I237"/>
    <mergeCell ref="L238:M238"/>
    <mergeCell ref="N238:O238"/>
    <mergeCell ref="P238:Q238"/>
    <mergeCell ref="R238:S238"/>
    <mergeCell ref="L239:M239"/>
    <mergeCell ref="N239:O239"/>
    <mergeCell ref="P239:Q239"/>
    <mergeCell ref="R239:S239"/>
    <mergeCell ref="D231:E231"/>
    <mergeCell ref="F231:I231"/>
    <mergeCell ref="D232:E232"/>
    <mergeCell ref="F232:I232"/>
    <mergeCell ref="D233:E233"/>
    <mergeCell ref="F233:I233"/>
    <mergeCell ref="D234:E234"/>
    <mergeCell ref="F234:I234"/>
    <mergeCell ref="D235:E235"/>
    <mergeCell ref="F235:I235"/>
    <mergeCell ref="D226:E226"/>
    <mergeCell ref="F226:I226"/>
    <mergeCell ref="D227:E227"/>
    <mergeCell ref="F227:I227"/>
    <mergeCell ref="D228:E228"/>
    <mergeCell ref="F228:I228"/>
    <mergeCell ref="D229:E229"/>
    <mergeCell ref="F229:I229"/>
    <mergeCell ref="D230:E230"/>
    <mergeCell ref="F230:I230"/>
    <mergeCell ref="L224:M224"/>
    <mergeCell ref="N224:O224"/>
    <mergeCell ref="P224:Q224"/>
    <mergeCell ref="R224:S224"/>
    <mergeCell ref="D225:E225"/>
    <mergeCell ref="F225:I225"/>
    <mergeCell ref="L225:M225"/>
    <mergeCell ref="N225:O225"/>
    <mergeCell ref="P225:Q225"/>
    <mergeCell ref="R225:S225"/>
    <mergeCell ref="L216:M216"/>
    <mergeCell ref="N216:O216"/>
    <mergeCell ref="P216:Q216"/>
    <mergeCell ref="R216:S216"/>
    <mergeCell ref="L217:S217"/>
    <mergeCell ref="D220:D223"/>
    <mergeCell ref="F220:F221"/>
    <mergeCell ref="K220:O220"/>
    <mergeCell ref="R220:S221"/>
    <mergeCell ref="K221:O221"/>
    <mergeCell ref="F223:I223"/>
    <mergeCell ref="L223:M223"/>
    <mergeCell ref="N223:Q223"/>
    <mergeCell ref="R223:S223"/>
    <mergeCell ref="P220:Q221"/>
    <mergeCell ref="D212:E212"/>
    <mergeCell ref="F212:I212"/>
    <mergeCell ref="D213:E213"/>
    <mergeCell ref="F213:I213"/>
    <mergeCell ref="L214:M214"/>
    <mergeCell ref="N214:O214"/>
    <mergeCell ref="P214:Q214"/>
    <mergeCell ref="R214:S214"/>
    <mergeCell ref="L215:M215"/>
    <mergeCell ref="N215:O215"/>
    <mergeCell ref="P215:Q215"/>
    <mergeCell ref="R215:S215"/>
    <mergeCell ref="D207:E207"/>
    <mergeCell ref="F207:I207"/>
    <mergeCell ref="D208:E208"/>
    <mergeCell ref="F208:I208"/>
    <mergeCell ref="D209:E209"/>
    <mergeCell ref="F209:I209"/>
    <mergeCell ref="D210:E210"/>
    <mergeCell ref="F210:I210"/>
    <mergeCell ref="D211:E211"/>
    <mergeCell ref="F211:I211"/>
    <mergeCell ref="D202:E202"/>
    <mergeCell ref="F202:I202"/>
    <mergeCell ref="D203:E203"/>
    <mergeCell ref="F203:I203"/>
    <mergeCell ref="D204:E204"/>
    <mergeCell ref="F204:I204"/>
    <mergeCell ref="D205:E205"/>
    <mergeCell ref="F205:I205"/>
    <mergeCell ref="D206:E206"/>
    <mergeCell ref="F206:I206"/>
    <mergeCell ref="L200:M200"/>
    <mergeCell ref="N200:O200"/>
    <mergeCell ref="P200:Q200"/>
    <mergeCell ref="R200:S200"/>
    <mergeCell ref="D201:E201"/>
    <mergeCell ref="F201:I201"/>
    <mergeCell ref="L201:M201"/>
    <mergeCell ref="N201:O201"/>
    <mergeCell ref="P201:Q201"/>
    <mergeCell ref="R201:S201"/>
    <mergeCell ref="L192:M192"/>
    <mergeCell ref="N192:O192"/>
    <mergeCell ref="P192:Q192"/>
    <mergeCell ref="R192:S192"/>
    <mergeCell ref="L193:S193"/>
    <mergeCell ref="D196:D199"/>
    <mergeCell ref="F196:F197"/>
    <mergeCell ref="K196:O196"/>
    <mergeCell ref="R196:S197"/>
    <mergeCell ref="K197:O197"/>
    <mergeCell ref="F199:I199"/>
    <mergeCell ref="L199:M199"/>
    <mergeCell ref="N199:Q199"/>
    <mergeCell ref="R199:S199"/>
    <mergeCell ref="P196:Q197"/>
    <mergeCell ref="D188:E188"/>
    <mergeCell ref="F188:I188"/>
    <mergeCell ref="D189:E189"/>
    <mergeCell ref="F189:I189"/>
    <mergeCell ref="L190:M190"/>
    <mergeCell ref="N190:O190"/>
    <mergeCell ref="P190:Q190"/>
    <mergeCell ref="R190:S190"/>
    <mergeCell ref="L191:M191"/>
    <mergeCell ref="N191:O191"/>
    <mergeCell ref="P191:Q191"/>
    <mergeCell ref="R191:S191"/>
    <mergeCell ref="D183:E183"/>
    <mergeCell ref="F183:I183"/>
    <mergeCell ref="D184:E184"/>
    <mergeCell ref="F184:I184"/>
    <mergeCell ref="D185:E185"/>
    <mergeCell ref="F185:I185"/>
    <mergeCell ref="D186:E186"/>
    <mergeCell ref="F186:I186"/>
    <mergeCell ref="D187:E187"/>
    <mergeCell ref="F187:I187"/>
    <mergeCell ref="D178:E178"/>
    <mergeCell ref="F178:I178"/>
    <mergeCell ref="D179:E179"/>
    <mergeCell ref="F179:I179"/>
    <mergeCell ref="D180:E180"/>
    <mergeCell ref="F180:I180"/>
    <mergeCell ref="D181:E181"/>
    <mergeCell ref="F181:I181"/>
    <mergeCell ref="D182:E182"/>
    <mergeCell ref="F182:I182"/>
    <mergeCell ref="L176:M176"/>
    <mergeCell ref="N176:O176"/>
    <mergeCell ref="P176:Q176"/>
    <mergeCell ref="R176:S176"/>
    <mergeCell ref="D177:E177"/>
    <mergeCell ref="F177:I177"/>
    <mergeCell ref="L177:M177"/>
    <mergeCell ref="N177:O177"/>
    <mergeCell ref="P177:Q177"/>
    <mergeCell ref="R177:S177"/>
    <mergeCell ref="L168:M168"/>
    <mergeCell ref="N168:O168"/>
    <mergeCell ref="P168:Q168"/>
    <mergeCell ref="R168:S168"/>
    <mergeCell ref="L169:S169"/>
    <mergeCell ref="D172:D175"/>
    <mergeCell ref="F172:F173"/>
    <mergeCell ref="K172:O172"/>
    <mergeCell ref="R172:S173"/>
    <mergeCell ref="K173:O173"/>
    <mergeCell ref="F175:I175"/>
    <mergeCell ref="L175:M175"/>
    <mergeCell ref="N175:Q175"/>
    <mergeCell ref="R175:S175"/>
    <mergeCell ref="P172:Q173"/>
    <mergeCell ref="D164:E164"/>
    <mergeCell ref="F164:I164"/>
    <mergeCell ref="D165:E165"/>
    <mergeCell ref="F165:I165"/>
    <mergeCell ref="L166:M166"/>
    <mergeCell ref="N166:O166"/>
    <mergeCell ref="P166:Q166"/>
    <mergeCell ref="R166:S166"/>
    <mergeCell ref="L167:M167"/>
    <mergeCell ref="N167:O167"/>
    <mergeCell ref="P167:Q167"/>
    <mergeCell ref="R167:S167"/>
    <mergeCell ref="D159:E159"/>
    <mergeCell ref="F159:I159"/>
    <mergeCell ref="D160:E160"/>
    <mergeCell ref="F160:I160"/>
    <mergeCell ref="D161:E161"/>
    <mergeCell ref="F161:I161"/>
    <mergeCell ref="D162:E162"/>
    <mergeCell ref="F162:I162"/>
    <mergeCell ref="D163:E163"/>
    <mergeCell ref="F163:I163"/>
    <mergeCell ref="D154:E154"/>
    <mergeCell ref="F154:I154"/>
    <mergeCell ref="D155:E155"/>
    <mergeCell ref="F155:I155"/>
    <mergeCell ref="D156:E156"/>
    <mergeCell ref="F156:I156"/>
    <mergeCell ref="D157:E157"/>
    <mergeCell ref="F157:I157"/>
    <mergeCell ref="D158:E158"/>
    <mergeCell ref="F158:I158"/>
    <mergeCell ref="L152:M152"/>
    <mergeCell ref="N152:O152"/>
    <mergeCell ref="P152:Q152"/>
    <mergeCell ref="R152:S152"/>
    <mergeCell ref="D153:E153"/>
    <mergeCell ref="F153:I153"/>
    <mergeCell ref="L153:M153"/>
    <mergeCell ref="N153:O153"/>
    <mergeCell ref="P153:Q153"/>
    <mergeCell ref="R153:S153"/>
    <mergeCell ref="D148:D151"/>
    <mergeCell ref="F148:F149"/>
    <mergeCell ref="K148:O148"/>
    <mergeCell ref="R148:S149"/>
    <mergeCell ref="K149:O149"/>
    <mergeCell ref="F151:I151"/>
    <mergeCell ref="L151:M151"/>
    <mergeCell ref="N151:Q151"/>
    <mergeCell ref="R151:S151"/>
    <mergeCell ref="P148:Q149"/>
    <mergeCell ref="L120:M120"/>
    <mergeCell ref="N120:O120"/>
    <mergeCell ref="P120:Q120"/>
    <mergeCell ref="R120:S120"/>
    <mergeCell ref="L121:S121"/>
    <mergeCell ref="D116:E116"/>
    <mergeCell ref="F116:I116"/>
    <mergeCell ref="D117:E117"/>
    <mergeCell ref="F117:I117"/>
    <mergeCell ref="L118:M118"/>
    <mergeCell ref="N118:O118"/>
    <mergeCell ref="P118:Q118"/>
    <mergeCell ref="R118:S118"/>
    <mergeCell ref="L119:M119"/>
    <mergeCell ref="N119:O119"/>
    <mergeCell ref="P119:Q119"/>
    <mergeCell ref="R119:S119"/>
    <mergeCell ref="D111:E111"/>
    <mergeCell ref="F111:I111"/>
    <mergeCell ref="D112:E112"/>
    <mergeCell ref="F112:I112"/>
    <mergeCell ref="D113:E113"/>
    <mergeCell ref="F113:I113"/>
    <mergeCell ref="D114:E114"/>
    <mergeCell ref="F114:I114"/>
    <mergeCell ref="D115:E115"/>
    <mergeCell ref="F115:I115"/>
    <mergeCell ref="D106:E106"/>
    <mergeCell ref="F106:I106"/>
    <mergeCell ref="D107:E107"/>
    <mergeCell ref="F107:I107"/>
    <mergeCell ref="D108:E108"/>
    <mergeCell ref="F108:I108"/>
    <mergeCell ref="D109:E109"/>
    <mergeCell ref="F109:I109"/>
    <mergeCell ref="D110:E110"/>
    <mergeCell ref="F110:I110"/>
    <mergeCell ref="L104:M104"/>
    <mergeCell ref="N104:O104"/>
    <mergeCell ref="P104:Q104"/>
    <mergeCell ref="R104:S104"/>
    <mergeCell ref="D105:E105"/>
    <mergeCell ref="F105:I105"/>
    <mergeCell ref="L105:M105"/>
    <mergeCell ref="N105:O105"/>
    <mergeCell ref="P105:Q105"/>
    <mergeCell ref="R105:S105"/>
    <mergeCell ref="D100:D103"/>
    <mergeCell ref="F100:F101"/>
    <mergeCell ref="K100:O100"/>
    <mergeCell ref="R100:S101"/>
    <mergeCell ref="K101:O101"/>
    <mergeCell ref="F103:I103"/>
    <mergeCell ref="L103:M103"/>
    <mergeCell ref="N103:Q103"/>
    <mergeCell ref="R103:S103"/>
    <mergeCell ref="P100:Q101"/>
    <mergeCell ref="L96:M96"/>
    <mergeCell ref="N96:O96"/>
    <mergeCell ref="P96:Q96"/>
    <mergeCell ref="R96:S96"/>
    <mergeCell ref="L97:S97"/>
    <mergeCell ref="D92:E92"/>
    <mergeCell ref="F92:I92"/>
    <mergeCell ref="D93:E93"/>
    <mergeCell ref="F93:I93"/>
    <mergeCell ref="L94:M94"/>
    <mergeCell ref="N94:O94"/>
    <mergeCell ref="P94:Q94"/>
    <mergeCell ref="R94:S94"/>
    <mergeCell ref="L95:M95"/>
    <mergeCell ref="N95:O95"/>
    <mergeCell ref="P95:Q95"/>
    <mergeCell ref="R95:S95"/>
    <mergeCell ref="D87:E87"/>
    <mergeCell ref="F87:I87"/>
    <mergeCell ref="D88:E88"/>
    <mergeCell ref="F88:I88"/>
    <mergeCell ref="D89:E89"/>
    <mergeCell ref="F89:I89"/>
    <mergeCell ref="D90:E90"/>
    <mergeCell ref="F90:I90"/>
    <mergeCell ref="D91:E91"/>
    <mergeCell ref="F91:I91"/>
    <mergeCell ref="D82:E82"/>
    <mergeCell ref="F82:I82"/>
    <mergeCell ref="D83:E83"/>
    <mergeCell ref="F83:I83"/>
    <mergeCell ref="D84:E84"/>
    <mergeCell ref="F84:I84"/>
    <mergeCell ref="D85:E85"/>
    <mergeCell ref="F85:I85"/>
    <mergeCell ref="D86:E86"/>
    <mergeCell ref="F86:I86"/>
    <mergeCell ref="L80:M80"/>
    <mergeCell ref="N80:O80"/>
    <mergeCell ref="P80:Q80"/>
    <mergeCell ref="R80:S80"/>
    <mergeCell ref="D81:E81"/>
    <mergeCell ref="F81:I81"/>
    <mergeCell ref="L81:M81"/>
    <mergeCell ref="N81:O81"/>
    <mergeCell ref="P81:Q81"/>
    <mergeCell ref="R81:S81"/>
    <mergeCell ref="D76:D79"/>
    <mergeCell ref="F76:F77"/>
    <mergeCell ref="K76:O76"/>
    <mergeCell ref="R76:S77"/>
    <mergeCell ref="K77:O77"/>
    <mergeCell ref="F79:I79"/>
    <mergeCell ref="L79:M79"/>
    <mergeCell ref="N79:Q79"/>
    <mergeCell ref="R79:S79"/>
    <mergeCell ref="P76:Q77"/>
    <mergeCell ref="L72:M72"/>
    <mergeCell ref="N72:O72"/>
    <mergeCell ref="P72:Q72"/>
    <mergeCell ref="R72:S72"/>
    <mergeCell ref="L73:S73"/>
    <mergeCell ref="D68:E68"/>
    <mergeCell ref="F68:I68"/>
    <mergeCell ref="D69:E69"/>
    <mergeCell ref="F69:I69"/>
    <mergeCell ref="L70:M70"/>
    <mergeCell ref="N70:O70"/>
    <mergeCell ref="P70:Q70"/>
    <mergeCell ref="R70:S70"/>
    <mergeCell ref="L71:M71"/>
    <mergeCell ref="N71:O71"/>
    <mergeCell ref="P71:Q71"/>
    <mergeCell ref="R71:S71"/>
    <mergeCell ref="D63:E63"/>
    <mergeCell ref="F63:I63"/>
    <mergeCell ref="D64:E64"/>
    <mergeCell ref="F64:I64"/>
    <mergeCell ref="D65:E65"/>
    <mergeCell ref="F65:I65"/>
    <mergeCell ref="D66:E66"/>
    <mergeCell ref="F66:I66"/>
    <mergeCell ref="D67:E67"/>
    <mergeCell ref="F67:I6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L56:M56"/>
    <mergeCell ref="N56:O56"/>
    <mergeCell ref="P56:Q56"/>
    <mergeCell ref="R56:S56"/>
    <mergeCell ref="D57:E57"/>
    <mergeCell ref="F57:I57"/>
    <mergeCell ref="L57:M57"/>
    <mergeCell ref="N57:O57"/>
    <mergeCell ref="P57:Q57"/>
    <mergeCell ref="R57:S57"/>
    <mergeCell ref="D52:D55"/>
    <mergeCell ref="F52:F53"/>
    <mergeCell ref="K52:O52"/>
    <mergeCell ref="R52:S53"/>
    <mergeCell ref="K53:O53"/>
    <mergeCell ref="F55:I55"/>
    <mergeCell ref="L55:M55"/>
    <mergeCell ref="N55:Q55"/>
    <mergeCell ref="R55:S55"/>
    <mergeCell ref="P52:Q53"/>
    <mergeCell ref="K4:O4"/>
    <mergeCell ref="R8:S8"/>
    <mergeCell ref="L7:M7"/>
    <mergeCell ref="R7:S7"/>
    <mergeCell ref="P8:Q8"/>
    <mergeCell ref="N7:Q7"/>
    <mergeCell ref="N8:O8"/>
    <mergeCell ref="K5:O5"/>
    <mergeCell ref="R4:S5"/>
    <mergeCell ref="L8:M8"/>
    <mergeCell ref="P4:Q5"/>
    <mergeCell ref="F17:I17"/>
    <mergeCell ref="F10:I10"/>
    <mergeCell ref="F11:I11"/>
    <mergeCell ref="F12:I12"/>
    <mergeCell ref="F18:I18"/>
    <mergeCell ref="P9:Q9"/>
    <mergeCell ref="L25:S25"/>
    <mergeCell ref="L23:M23"/>
    <mergeCell ref="R23:S23"/>
    <mergeCell ref="R9:S9"/>
    <mergeCell ref="R24:S24"/>
    <mergeCell ref="P23:Q23"/>
    <mergeCell ref="P24:Q24"/>
    <mergeCell ref="N23:O23"/>
    <mergeCell ref="N24:O24"/>
    <mergeCell ref="N9:O9"/>
    <mergeCell ref="L9:M9"/>
    <mergeCell ref="L22:M22"/>
    <mergeCell ref="N22:O22"/>
    <mergeCell ref="P22:Q22"/>
    <mergeCell ref="R22:S22"/>
    <mergeCell ref="L24:M24"/>
    <mergeCell ref="F4:F5"/>
    <mergeCell ref="D18:E18"/>
    <mergeCell ref="D19:E19"/>
    <mergeCell ref="D20:E20"/>
    <mergeCell ref="D21:E21"/>
    <mergeCell ref="D13:E13"/>
    <mergeCell ref="D14:E14"/>
    <mergeCell ref="D15:E15"/>
    <mergeCell ref="D16:E16"/>
    <mergeCell ref="D17:E17"/>
    <mergeCell ref="D4:D7"/>
    <mergeCell ref="D9:E9"/>
    <mergeCell ref="D10:E10"/>
    <mergeCell ref="D11:E11"/>
    <mergeCell ref="D12:E12"/>
    <mergeCell ref="F9:I9"/>
    <mergeCell ref="F7:I7"/>
    <mergeCell ref="F19:I19"/>
    <mergeCell ref="F20:I20"/>
    <mergeCell ref="F21:I21"/>
    <mergeCell ref="F13:I13"/>
    <mergeCell ref="F14:I14"/>
    <mergeCell ref="F15:I15"/>
    <mergeCell ref="F16:I16"/>
    <mergeCell ref="D34:E34"/>
    <mergeCell ref="F34:I34"/>
    <mergeCell ref="D33:E33"/>
    <mergeCell ref="F33:I33"/>
    <mergeCell ref="K29:O29"/>
    <mergeCell ref="L32:M32"/>
    <mergeCell ref="R32:S32"/>
    <mergeCell ref="D28:D31"/>
    <mergeCell ref="F28:F29"/>
    <mergeCell ref="K28:O28"/>
    <mergeCell ref="R28:S29"/>
    <mergeCell ref="F31:I31"/>
    <mergeCell ref="P28:Q29"/>
    <mergeCell ref="D38:E38"/>
    <mergeCell ref="F38:I38"/>
    <mergeCell ref="D39:E39"/>
    <mergeCell ref="F39:I39"/>
    <mergeCell ref="D40:E40"/>
    <mergeCell ref="F40:I40"/>
    <mergeCell ref="D35:E35"/>
    <mergeCell ref="F35:I35"/>
    <mergeCell ref="D36:E36"/>
    <mergeCell ref="F36:I36"/>
    <mergeCell ref="D37:E37"/>
    <mergeCell ref="F37:I37"/>
    <mergeCell ref="D44:E44"/>
    <mergeCell ref="F44:I44"/>
    <mergeCell ref="D45:E45"/>
    <mergeCell ref="F45:I45"/>
    <mergeCell ref="D41:E41"/>
    <mergeCell ref="F41:I41"/>
    <mergeCell ref="D42:E42"/>
    <mergeCell ref="F42:I42"/>
    <mergeCell ref="D43:E43"/>
    <mergeCell ref="F43:I43"/>
    <mergeCell ref="L46:M46"/>
    <mergeCell ref="N46:O46"/>
    <mergeCell ref="P46:Q46"/>
    <mergeCell ref="R46:S46"/>
    <mergeCell ref="L49:S49"/>
    <mergeCell ref="L31:M31"/>
    <mergeCell ref="N31:Q31"/>
    <mergeCell ref="R31:S31"/>
    <mergeCell ref="N32:O32"/>
    <mergeCell ref="P32:Q32"/>
    <mergeCell ref="L47:M47"/>
    <mergeCell ref="N47:O47"/>
    <mergeCell ref="P47:Q47"/>
    <mergeCell ref="R47:S47"/>
    <mergeCell ref="L48:M48"/>
    <mergeCell ref="N48:O48"/>
    <mergeCell ref="P48:Q48"/>
    <mergeCell ref="R48:S48"/>
    <mergeCell ref="L33:M33"/>
    <mergeCell ref="N33:O33"/>
    <mergeCell ref="P33:Q33"/>
    <mergeCell ref="R33:S33"/>
    <mergeCell ref="D124:D127"/>
    <mergeCell ref="F124:F125"/>
    <mergeCell ref="K124:O124"/>
    <mergeCell ref="R124:S125"/>
    <mergeCell ref="K125:O125"/>
    <mergeCell ref="F127:I127"/>
    <mergeCell ref="L127:M127"/>
    <mergeCell ref="N127:Q127"/>
    <mergeCell ref="R127:S127"/>
    <mergeCell ref="P124:Q125"/>
    <mergeCell ref="L128:M128"/>
    <mergeCell ref="N128:O128"/>
    <mergeCell ref="P128:Q128"/>
    <mergeCell ref="R128:S128"/>
    <mergeCell ref="D129:E129"/>
    <mergeCell ref="F129:I129"/>
    <mergeCell ref="L129:M129"/>
    <mergeCell ref="N129:O129"/>
    <mergeCell ref="P129:Q129"/>
    <mergeCell ref="R129:S129"/>
    <mergeCell ref="D130:E130"/>
    <mergeCell ref="F130:I130"/>
    <mergeCell ref="D131:E131"/>
    <mergeCell ref="F131:I131"/>
    <mergeCell ref="D132:E132"/>
    <mergeCell ref="F132:I132"/>
    <mergeCell ref="D133:E133"/>
    <mergeCell ref="F133:I133"/>
    <mergeCell ref="D134:E134"/>
    <mergeCell ref="F134:I134"/>
    <mergeCell ref="L143:M143"/>
    <mergeCell ref="N143:O143"/>
    <mergeCell ref="P143:Q143"/>
    <mergeCell ref="R143:S143"/>
    <mergeCell ref="D135:E135"/>
    <mergeCell ref="F135:I135"/>
    <mergeCell ref="D136:E136"/>
    <mergeCell ref="F136:I136"/>
    <mergeCell ref="D137:E137"/>
    <mergeCell ref="F137:I137"/>
    <mergeCell ref="D138:E138"/>
    <mergeCell ref="F138:I138"/>
    <mergeCell ref="D139:E139"/>
    <mergeCell ref="F139:I139"/>
    <mergeCell ref="L1:S1"/>
    <mergeCell ref="B51:B73"/>
    <mergeCell ref="B75:B97"/>
    <mergeCell ref="B99:B121"/>
    <mergeCell ref="B123:B145"/>
    <mergeCell ref="B147:B169"/>
    <mergeCell ref="B171:B193"/>
    <mergeCell ref="B195:B217"/>
    <mergeCell ref="B219:B241"/>
    <mergeCell ref="B3:B25"/>
    <mergeCell ref="B27:B49"/>
    <mergeCell ref="L144:M144"/>
    <mergeCell ref="N144:O144"/>
    <mergeCell ref="P144:Q144"/>
    <mergeCell ref="R144:S144"/>
    <mergeCell ref="L145:S145"/>
    <mergeCell ref="D140:E140"/>
    <mergeCell ref="F140:I140"/>
    <mergeCell ref="D141:E141"/>
    <mergeCell ref="F141:I141"/>
    <mergeCell ref="L142:M142"/>
    <mergeCell ref="N142:O142"/>
    <mergeCell ref="P142:Q142"/>
    <mergeCell ref="R142:S142"/>
  </mergeCells>
  <phoneticPr fontId="2"/>
  <conditionalFormatting sqref="L8:S8">
    <cfRule type="cellIs" dxfId="96" priority="90" operator="equal">
      <formula>0</formula>
    </cfRule>
  </conditionalFormatting>
  <conditionalFormatting sqref="K4">
    <cfRule type="cellIs" dxfId="95" priority="89" operator="equal">
      <formula>"部位と工法の種類を正しく選択してください"</formula>
    </cfRule>
  </conditionalFormatting>
  <conditionalFormatting sqref="K5">
    <cfRule type="cellIs" dxfId="94" priority="88" operator="equal">
      <formula>"各断面の厚さの合計が一致していません"</formula>
    </cfRule>
  </conditionalFormatting>
  <conditionalFormatting sqref="L32:S32">
    <cfRule type="cellIs" dxfId="93" priority="81" operator="equal">
      <formula>0</formula>
    </cfRule>
  </conditionalFormatting>
  <conditionalFormatting sqref="K29">
    <cfRule type="cellIs" dxfId="92" priority="79" operator="equal">
      <formula>"各断面の厚さの合計が一致していません"</formula>
    </cfRule>
  </conditionalFormatting>
  <conditionalFormatting sqref="K28">
    <cfRule type="cellIs" dxfId="91" priority="72" operator="equal">
      <formula>"部位と工法の種類を正しく選択してください"</formula>
    </cfRule>
  </conditionalFormatting>
  <conditionalFormatting sqref="N10:O24">
    <cfRule type="expression" dxfId="90" priority="71">
      <formula>$N$8=0</formula>
    </cfRule>
  </conditionalFormatting>
  <conditionalFormatting sqref="P10:Q24">
    <cfRule type="expression" dxfId="89" priority="70">
      <formula>$P$8=0</formula>
    </cfRule>
  </conditionalFormatting>
  <conditionalFormatting sqref="R10:S24">
    <cfRule type="expression" dxfId="88" priority="69">
      <formula>$R$8=0</formula>
    </cfRule>
  </conditionalFormatting>
  <conditionalFormatting sqref="N34:O48">
    <cfRule type="expression" dxfId="87" priority="57">
      <formula>$N$32=0</formula>
    </cfRule>
  </conditionalFormatting>
  <conditionalFormatting sqref="P34:Q48">
    <cfRule type="expression" dxfId="86" priority="56">
      <formula>$P$32=0</formula>
    </cfRule>
  </conditionalFormatting>
  <conditionalFormatting sqref="R34:S48">
    <cfRule type="expression" dxfId="85" priority="55">
      <formula>$R$32=0</formula>
    </cfRule>
  </conditionalFormatting>
  <conditionalFormatting sqref="L56:S56">
    <cfRule type="cellIs" dxfId="84" priority="48" operator="equal">
      <formula>0</formula>
    </cfRule>
  </conditionalFormatting>
  <conditionalFormatting sqref="K53">
    <cfRule type="cellIs" dxfId="83" priority="47" operator="equal">
      <formula>"各断面の厚さの合計が一致していません"</formula>
    </cfRule>
  </conditionalFormatting>
  <conditionalFormatting sqref="K52">
    <cfRule type="cellIs" dxfId="82" priority="46" operator="equal">
      <formula>"部位と工法の種類を正しく選択してください"</formula>
    </cfRule>
  </conditionalFormatting>
  <conditionalFormatting sqref="N58:O72">
    <cfRule type="expression" dxfId="81" priority="45">
      <formula>$N$56=0</formula>
    </cfRule>
  </conditionalFormatting>
  <conditionalFormatting sqref="P58:Q72">
    <cfRule type="expression" dxfId="80" priority="44">
      <formula>$P$56=0</formula>
    </cfRule>
  </conditionalFormatting>
  <conditionalFormatting sqref="R58:S72">
    <cfRule type="expression" dxfId="79" priority="43">
      <formula>$R$56=0</formula>
    </cfRule>
  </conditionalFormatting>
  <conditionalFormatting sqref="L80:S80">
    <cfRule type="cellIs" dxfId="78" priority="42" operator="equal">
      <formula>0</formula>
    </cfRule>
  </conditionalFormatting>
  <conditionalFormatting sqref="K77">
    <cfRule type="cellIs" dxfId="77" priority="41" operator="equal">
      <formula>"各断面の厚さの合計が一致していません"</formula>
    </cfRule>
  </conditionalFormatting>
  <conditionalFormatting sqref="K76">
    <cfRule type="cellIs" dxfId="76" priority="40" operator="equal">
      <formula>"部位と工法の種類を正しく選択してください"</formula>
    </cfRule>
  </conditionalFormatting>
  <conditionalFormatting sqref="N82:O96">
    <cfRule type="expression" dxfId="75" priority="39">
      <formula>$N$80=0</formula>
    </cfRule>
  </conditionalFormatting>
  <conditionalFormatting sqref="P82:Q96">
    <cfRule type="expression" dxfId="74" priority="38">
      <formula>$P$80=0</formula>
    </cfRule>
  </conditionalFormatting>
  <conditionalFormatting sqref="R82:S96">
    <cfRule type="expression" dxfId="73" priority="37">
      <formula>$R$80=0</formula>
    </cfRule>
  </conditionalFormatting>
  <conditionalFormatting sqref="L104:S104">
    <cfRule type="cellIs" dxfId="72" priority="36" operator="equal">
      <formula>0</formula>
    </cfRule>
  </conditionalFormatting>
  <conditionalFormatting sqref="K101">
    <cfRule type="cellIs" dxfId="71" priority="35" operator="equal">
      <formula>"各断面の厚さの合計が一致していません"</formula>
    </cfRule>
  </conditionalFormatting>
  <conditionalFormatting sqref="K100">
    <cfRule type="cellIs" dxfId="70" priority="34" operator="equal">
      <formula>"部位と工法の種類を正しく選択してください"</formula>
    </cfRule>
  </conditionalFormatting>
  <conditionalFormatting sqref="N106:O120">
    <cfRule type="expression" dxfId="69" priority="33">
      <formula>$N$104=0</formula>
    </cfRule>
  </conditionalFormatting>
  <conditionalFormatting sqref="P106:Q120">
    <cfRule type="expression" dxfId="68" priority="32">
      <formula>$P$104=0</formula>
    </cfRule>
  </conditionalFormatting>
  <conditionalFormatting sqref="R106:S120">
    <cfRule type="expression" dxfId="67" priority="31">
      <formula>$R$104=0</formula>
    </cfRule>
  </conditionalFormatting>
  <conditionalFormatting sqref="L128:S128">
    <cfRule type="cellIs" dxfId="66" priority="30" operator="equal">
      <formula>0</formula>
    </cfRule>
  </conditionalFormatting>
  <conditionalFormatting sqref="K125">
    <cfRule type="cellIs" dxfId="65" priority="29" operator="equal">
      <formula>"各断面の厚さの合計が一致していません"</formula>
    </cfRule>
  </conditionalFormatting>
  <conditionalFormatting sqref="K124">
    <cfRule type="cellIs" dxfId="64" priority="28" operator="equal">
      <formula>"部位と工法の種類を正しく選択してください"</formula>
    </cfRule>
  </conditionalFormatting>
  <conditionalFormatting sqref="N130:O144">
    <cfRule type="expression" dxfId="63" priority="27">
      <formula>$N$128=0</formula>
    </cfRule>
  </conditionalFormatting>
  <conditionalFormatting sqref="P130:Q144">
    <cfRule type="expression" dxfId="62" priority="26">
      <formula>$P$128=0</formula>
    </cfRule>
  </conditionalFormatting>
  <conditionalFormatting sqref="R130:S144">
    <cfRule type="expression" dxfId="61" priority="25">
      <formula>$R$128=0</formula>
    </cfRule>
  </conditionalFormatting>
  <conditionalFormatting sqref="L152:S152">
    <cfRule type="cellIs" dxfId="60" priority="24" operator="equal">
      <formula>0</formula>
    </cfRule>
  </conditionalFormatting>
  <conditionalFormatting sqref="K149">
    <cfRule type="cellIs" dxfId="59" priority="23" operator="equal">
      <formula>"各断面の厚さの合計が一致していません"</formula>
    </cfRule>
  </conditionalFormatting>
  <conditionalFormatting sqref="K148">
    <cfRule type="cellIs" dxfId="58" priority="22" operator="equal">
      <formula>"部位と工法の種類を正しく選択してください"</formula>
    </cfRule>
  </conditionalFormatting>
  <conditionalFormatting sqref="N154:O168">
    <cfRule type="expression" dxfId="57" priority="21">
      <formula>$N$152=0</formula>
    </cfRule>
  </conditionalFormatting>
  <conditionalFormatting sqref="P154:Q168">
    <cfRule type="expression" dxfId="56" priority="20">
      <formula>$P$152=0</formula>
    </cfRule>
  </conditionalFormatting>
  <conditionalFormatting sqref="R154:S168">
    <cfRule type="expression" dxfId="55" priority="19">
      <formula>$R$152=0</formula>
    </cfRule>
  </conditionalFormatting>
  <conditionalFormatting sqref="L176:S176">
    <cfRule type="cellIs" dxfId="54" priority="18" operator="equal">
      <formula>0</formula>
    </cfRule>
  </conditionalFormatting>
  <conditionalFormatting sqref="K173">
    <cfRule type="cellIs" dxfId="53" priority="17" operator="equal">
      <formula>"各断面の厚さの合計が一致していません"</formula>
    </cfRule>
  </conditionalFormatting>
  <conditionalFormatting sqref="K172">
    <cfRule type="cellIs" dxfId="52" priority="16" operator="equal">
      <formula>"部位と工法の種類を正しく選択してください"</formula>
    </cfRule>
  </conditionalFormatting>
  <conditionalFormatting sqref="N178:O192">
    <cfRule type="expression" dxfId="51" priority="15">
      <formula>$N$176=0</formula>
    </cfRule>
  </conditionalFormatting>
  <conditionalFormatting sqref="P178:Q192">
    <cfRule type="expression" dxfId="50" priority="14">
      <formula>$P$176=0</formula>
    </cfRule>
  </conditionalFormatting>
  <conditionalFormatting sqref="R178:S192">
    <cfRule type="expression" dxfId="49" priority="13">
      <formula>$R$176=0</formula>
    </cfRule>
  </conditionalFormatting>
  <conditionalFormatting sqref="L200:S200">
    <cfRule type="cellIs" dxfId="48" priority="12" operator="equal">
      <formula>0</formula>
    </cfRule>
  </conditionalFormatting>
  <conditionalFormatting sqref="K197">
    <cfRule type="cellIs" dxfId="47" priority="11" operator="equal">
      <formula>"各断面の厚さの合計が一致していません"</formula>
    </cfRule>
  </conditionalFormatting>
  <conditionalFormatting sqref="K196">
    <cfRule type="cellIs" dxfId="46" priority="10" operator="equal">
      <formula>"部位と工法の種類を正しく選択してください"</formula>
    </cfRule>
  </conditionalFormatting>
  <conditionalFormatting sqref="N202:O216">
    <cfRule type="expression" dxfId="45" priority="9">
      <formula>$N$200=0</formula>
    </cfRule>
  </conditionalFormatting>
  <conditionalFormatting sqref="P202:Q216">
    <cfRule type="expression" dxfId="44" priority="8">
      <formula>$P$200=0</formula>
    </cfRule>
  </conditionalFormatting>
  <conditionalFormatting sqref="R202:S216">
    <cfRule type="expression" dxfId="43" priority="7">
      <formula>$R$200=0</formula>
    </cfRule>
  </conditionalFormatting>
  <conditionalFormatting sqref="L224:S224">
    <cfRule type="cellIs" dxfId="42" priority="6" operator="equal">
      <formula>0</formula>
    </cfRule>
  </conditionalFormatting>
  <conditionalFormatting sqref="K221">
    <cfRule type="cellIs" dxfId="41" priority="5" operator="equal">
      <formula>"各断面の厚さの合計が一致していません"</formula>
    </cfRule>
  </conditionalFormatting>
  <conditionalFormatting sqref="K220">
    <cfRule type="cellIs" dxfId="40" priority="4" operator="equal">
      <formula>"部位と工法の種類を正しく選択してください"</formula>
    </cfRule>
  </conditionalFormatting>
  <conditionalFormatting sqref="N226:O240">
    <cfRule type="expression" dxfId="39" priority="3">
      <formula>$N$224=0</formula>
    </cfRule>
  </conditionalFormatting>
  <conditionalFormatting sqref="P226:Q240">
    <cfRule type="expression" dxfId="38" priority="2">
      <formula>$P$224=0</formula>
    </cfRule>
  </conditionalFormatting>
  <conditionalFormatting sqref="R226:S240">
    <cfRule type="expression" dxfId="37" priority="1">
      <formula>$R$224=0</formula>
    </cfRule>
  </conditionalFormatting>
  <dataValidations count="11">
    <dataValidation type="list" allowBlank="1" showInputMessage="1" showErrorMessage="1" sqref="D4:D5 D28:D29 D52:D53 D76:D77 D100:D101 D124:D125 D148:D149 D172:D173 D196:D197 D220:D221" xr:uid="{00000000-0002-0000-0100-000000000000}">
      <formula1>部位</formula1>
    </dataValidation>
    <dataValidation type="list" allowBlank="1" showInputMessage="1" showErrorMessage="1" sqref="F7:I7" xr:uid="{00000000-0002-0000-0100-000001000000}">
      <formula1>INDIRECT($D$4)</formula1>
    </dataValidation>
    <dataValidation type="list" allowBlank="1" showInputMessage="1" showErrorMessage="1" sqref="D11:E20 D35:E44 D59:E68 D83:E92 D107:E116 D131:E140 D155:E164 D179:E188 D203:E212 D227:E236" xr:uid="{00000000-0002-0000-0100-000002000000}">
      <formula1>分類</formula1>
    </dataValidation>
    <dataValidation type="list" allowBlank="1" showInputMessage="1" showErrorMessage="1" sqref="F11:I20 F227:I236 F203:I212 F179:I188 F155:I164 F131:I140 F107:I116 F83:I92 F59:I68 F35:I44" xr:uid="{00000000-0002-0000-0100-000003000000}">
      <formula1>INDIRECT($D11)</formula1>
    </dataValidation>
    <dataValidation type="list" allowBlank="1" showInputMessage="1" showErrorMessage="1" sqref="F4:F5" xr:uid="{00000000-0002-0000-0100-000004000000}">
      <formula1>INDIRECT($X$5)</formula1>
    </dataValidation>
    <dataValidation type="list" allowBlank="1" showInputMessage="1" showErrorMessage="1" sqref="F10:I10" xr:uid="{00000000-0002-0000-0100-000005000000}">
      <formula1>INDIRECT($X$6)</formula1>
    </dataValidation>
    <dataValidation type="list" allowBlank="1" showInputMessage="1" showErrorMessage="1" sqref="F28:F29 F220:F221 F196:F197 F172:F173 F148:F149 F124:F125 F100:F101 F76:F77 F52:F53" xr:uid="{00000000-0002-0000-0100-000006000000}">
      <formula1>INDIRECT($X29)</formula1>
    </dataValidation>
    <dataValidation type="list" allowBlank="1" showInputMessage="1" showErrorMessage="1" sqref="F31:I31 F223:I223 F199:I199 F175:I175 F151:I151 F127:I127 F103:I103 F79:I79 F55:I55" xr:uid="{00000000-0002-0000-0100-000007000000}">
      <formula1>INDIRECT($D28)</formula1>
    </dataValidation>
    <dataValidation type="list" allowBlank="1" showInputMessage="1" showErrorMessage="1" sqref="F34:I34 F226:I226 F202:I202 F178:I178 F154:I154 F130:I130 F106:I106 F82:I82 F58:I58" xr:uid="{00000000-0002-0000-0100-000008000000}">
      <formula1>INDIRECT($X30)</formula1>
    </dataValidation>
    <dataValidation type="list" allowBlank="1" showInputMessage="1" showErrorMessage="1" sqref="L43:L44 R235:R236 N235:N236 P235:P236 L235:L236 R211:R212 N211:N212 P211:P212 L211:L212 R187:R188 N187:N188 P187:P188 L187:L188 R163:R164 N163:N164 P163:P164 L163:L164 R139:R140 N139:N140 P139:P140 L139:L140 R115:R116 N115:N116 P115:P116 L115:L116 R91:R92 N91:N92 P91:P92 L91:L92 R67:R68 N67:N68 P67:P68 L67:L68 R43:R44 L19:L20 N43:N44 P43:P44 R19:R20 P19:P20" xr:uid="{00000000-0002-0000-0100-000009000000}">
      <formula1>$J$11:$J$12</formula1>
    </dataValidation>
    <dataValidation type="list" allowBlank="1" showInputMessage="1" showErrorMessage="1" sqref="L11:L18 N11:N18 P11:P18 R11:R18 L35:L42 N35:N42 P35:P42 R35:R42 L59:L66 N59:N66 P59:P66 R59:R66 L83:L90 N83:N90 P83:P90 R83:R90 L107:L114 N107:N114 P107:P114 R107:R114 L179:L186 N179:N186 P179:P186 R179:R186 R131:R138 P131:P138 N131:N138 L131:L138 R155:R162 P155:P162 N155:N162 L155:L162 L203:L210 N203:N210 P203:P210 R203:R210 L227:L234 N227:N234 P227:P234 R227:R234" xr:uid="{00000000-0002-0000-0100-000030000000}">
      <formula1>まるばつ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scale="61" fitToHeight="5" orientation="landscape" r:id="rId1"/>
  <headerFooter scaleWithDoc="0">
    <oddFooter>&amp;R&amp;P</oddFooter>
  </headerFooter>
  <rowBreaks count="4" manualBreakCount="4">
    <brk id="50" max="17" man="1"/>
    <brk id="98" max="17" man="1"/>
    <brk id="146" max="17" man="1"/>
    <brk id="194" max="1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31000000}">
          <x14:formula1>
            <xm:f>参照!$J$12:$J$13</xm:f>
          </x14:formula1>
          <xm:sqref>N19:N20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4"/>
  <sheetViews>
    <sheetView showGridLines="0" topLeftCell="B1" zoomScale="90" zoomScaleNormal="90" workbookViewId="0">
      <pane ySplit="5" topLeftCell="A201" activePane="bottomLeft" state="frozen"/>
      <selection pane="bottomLeft" activeCell="C214" sqref="C214"/>
    </sheetView>
  </sheetViews>
  <sheetFormatPr defaultColWidth="0" defaultRowHeight="13.5" zeroHeight="1"/>
  <cols>
    <col min="1" max="1" width="3.75" hidden="1" customWidth="1"/>
    <col min="2" max="2" width="33.625" style="73" bestFit="1" customWidth="1"/>
    <col min="3" max="3" width="51" style="73" bestFit="1" customWidth="1"/>
    <col min="4" max="4" width="12.5" style="73" bestFit="1" customWidth="1"/>
    <col min="5" max="5" width="22" style="73" customWidth="1"/>
    <col min="6" max="6" width="77" hidden="1" customWidth="1"/>
    <col min="7" max="16384" width="9" hidden="1"/>
  </cols>
  <sheetData>
    <row r="1" spans="2:6">
      <c r="B1" s="178" t="s">
        <v>197</v>
      </c>
      <c r="C1" s="178"/>
      <c r="D1" s="178"/>
      <c r="E1" s="178"/>
    </row>
    <row r="2" spans="2:6">
      <c r="B2" s="178"/>
      <c r="C2" s="178"/>
      <c r="D2" s="178"/>
      <c r="E2" s="178"/>
    </row>
    <row r="3" spans="2:6"/>
    <row r="4" spans="2:6">
      <c r="B4" s="74" t="s">
        <v>40</v>
      </c>
      <c r="C4" s="74" t="s">
        <v>41</v>
      </c>
      <c r="D4" s="74" t="s">
        <v>58</v>
      </c>
      <c r="E4" s="173" t="s">
        <v>189</v>
      </c>
      <c r="F4" s="8" t="s">
        <v>64</v>
      </c>
    </row>
    <row r="5" spans="2:6">
      <c r="B5" s="75"/>
      <c r="C5" s="75"/>
      <c r="D5" s="76" t="s">
        <v>190</v>
      </c>
      <c r="E5" s="174"/>
      <c r="F5" s="7"/>
    </row>
    <row r="6" spans="2:6">
      <c r="B6" s="170" t="s">
        <v>147</v>
      </c>
      <c r="C6" s="62" t="s">
        <v>42</v>
      </c>
      <c r="D6" s="63">
        <v>55</v>
      </c>
      <c r="E6" s="77"/>
      <c r="F6" s="3" t="str">
        <f>B6&amp;C6</f>
        <v>金属鋼</v>
      </c>
    </row>
    <row r="7" spans="2:6">
      <c r="B7" s="171"/>
      <c r="C7" s="64" t="s">
        <v>43</v>
      </c>
      <c r="D7" s="65">
        <v>210</v>
      </c>
      <c r="E7" s="78"/>
      <c r="F7" s="3" t="str">
        <f>B6&amp;C7</f>
        <v>金属アルミニウム</v>
      </c>
    </row>
    <row r="8" spans="2:6">
      <c r="B8" s="171"/>
      <c r="C8" s="64" t="s">
        <v>44</v>
      </c>
      <c r="D8" s="65">
        <v>370</v>
      </c>
      <c r="E8" s="78"/>
      <c r="F8" s="3" t="str">
        <f>B6&amp;C8</f>
        <v>金属銅</v>
      </c>
    </row>
    <row r="9" spans="2:6">
      <c r="B9" s="172"/>
      <c r="C9" s="66" t="s">
        <v>45</v>
      </c>
      <c r="D9" s="67">
        <v>15</v>
      </c>
      <c r="E9" s="79"/>
      <c r="F9" s="3" t="str">
        <f>B6&amp;C9</f>
        <v>金属ステンレス鋼</v>
      </c>
    </row>
    <row r="10" spans="2:6" ht="13.5" customHeight="1">
      <c r="B10" s="170" t="s">
        <v>169</v>
      </c>
      <c r="C10" s="68" t="s">
        <v>148</v>
      </c>
      <c r="D10" s="63">
        <v>3.1</v>
      </c>
      <c r="E10" s="77"/>
      <c r="F10" s="3" t="str">
        <f>B10&amp;C10</f>
        <v>岩石・土壌岩石</v>
      </c>
    </row>
    <row r="11" spans="2:6">
      <c r="B11" s="172"/>
      <c r="C11" s="69" t="s">
        <v>149</v>
      </c>
      <c r="D11" s="67">
        <v>1</v>
      </c>
      <c r="E11" s="79"/>
      <c r="F11" s="3" t="str">
        <f>B10&amp;C11</f>
        <v>岩石・土壌土壌</v>
      </c>
    </row>
    <row r="12" spans="2:6">
      <c r="B12" s="170" t="s">
        <v>150</v>
      </c>
      <c r="C12" s="62" t="s">
        <v>46</v>
      </c>
      <c r="D12" s="63">
        <v>1.6</v>
      </c>
      <c r="E12" s="77"/>
      <c r="F12" s="3" t="str">
        <f>B12&amp;C12</f>
        <v>コンクリート系材料コンクリート</v>
      </c>
    </row>
    <row r="13" spans="2:6">
      <c r="B13" s="171"/>
      <c r="C13" s="64" t="s">
        <v>198</v>
      </c>
      <c r="D13" s="65">
        <v>0.8</v>
      </c>
      <c r="E13" s="78"/>
      <c r="F13" s="3" t="str">
        <f>B12&amp;C13</f>
        <v>コンクリート系材料軽量コンクリート（軽量 1 種）</v>
      </c>
    </row>
    <row r="14" spans="2:6">
      <c r="B14" s="171"/>
      <c r="C14" s="64" t="s">
        <v>199</v>
      </c>
      <c r="D14" s="65">
        <v>0.5</v>
      </c>
      <c r="E14" s="78"/>
      <c r="F14" s="3" t="str">
        <f>B12&amp;C14</f>
        <v>コンクリート系材料軽量コンクリート（軽量 2 種）</v>
      </c>
    </row>
    <row r="15" spans="2:6">
      <c r="B15" s="171"/>
      <c r="C15" s="70" t="s">
        <v>200</v>
      </c>
      <c r="D15" s="65">
        <v>1.1000000000000001</v>
      </c>
      <c r="E15" s="78"/>
      <c r="F15" s="3" t="str">
        <f>B12&amp;C15</f>
        <v>コンクリート系材料コンクリートブロック（重量）</v>
      </c>
    </row>
    <row r="16" spans="2:6">
      <c r="B16" s="171"/>
      <c r="C16" s="64" t="s">
        <v>201</v>
      </c>
      <c r="D16" s="65">
        <v>0.53</v>
      </c>
      <c r="E16" s="78"/>
      <c r="F16" s="3" t="str">
        <f>B12&amp;C16</f>
        <v>コンクリート系材料コンクリートブロック（軽量）</v>
      </c>
    </row>
    <row r="17" spans="2:6">
      <c r="B17" s="171"/>
      <c r="C17" s="64" t="s">
        <v>47</v>
      </c>
      <c r="D17" s="65">
        <v>1.5</v>
      </c>
      <c r="E17" s="78"/>
      <c r="F17" s="3" t="str">
        <f>B12&amp;C17</f>
        <v>コンクリート系材料セメント・モルタル</v>
      </c>
    </row>
    <row r="18" spans="2:6">
      <c r="B18" s="171"/>
      <c r="C18" s="64" t="s">
        <v>202</v>
      </c>
      <c r="D18" s="65">
        <v>0.4</v>
      </c>
      <c r="E18" s="78"/>
      <c r="F18" s="3" t="str">
        <f>B12&amp;C18</f>
        <v>コンクリート系材料押出成型セメント板</v>
      </c>
    </row>
    <row r="19" spans="2:6">
      <c r="B19" s="172"/>
      <c r="C19" s="66" t="s">
        <v>203</v>
      </c>
      <c r="D19" s="67">
        <v>0.19</v>
      </c>
      <c r="E19" s="80" t="s">
        <v>204</v>
      </c>
      <c r="F19" s="3" t="str">
        <f>B12&amp;C19</f>
        <v>コンクリート系材料軽量気泡コンクリートパネル（ALC パネル）</v>
      </c>
    </row>
    <row r="20" spans="2:6">
      <c r="B20" s="170" t="s">
        <v>170</v>
      </c>
      <c r="C20" s="62" t="s">
        <v>48</v>
      </c>
      <c r="D20" s="63">
        <v>0.6</v>
      </c>
      <c r="E20" s="77"/>
      <c r="F20" s="6" t="str">
        <f>B20&amp;C20</f>
        <v>非木質系壁材・下地材せっこうプラスター</v>
      </c>
    </row>
    <row r="21" spans="2:6">
      <c r="B21" s="171"/>
      <c r="C21" s="81" t="s">
        <v>49</v>
      </c>
      <c r="D21" s="65">
        <v>0.74</v>
      </c>
      <c r="E21" s="78"/>
      <c r="F21" s="6" t="str">
        <f>B20&amp;C21</f>
        <v>非木質系壁材・下地材しっくい</v>
      </c>
    </row>
    <row r="22" spans="2:6">
      <c r="B22" s="171"/>
      <c r="C22" s="81" t="s">
        <v>50</v>
      </c>
      <c r="D22" s="65">
        <v>0.69</v>
      </c>
      <c r="E22" s="78"/>
      <c r="F22" s="6" t="str">
        <f>B20&amp;C22</f>
        <v>非木質系壁材・下地材土壁</v>
      </c>
    </row>
    <row r="23" spans="2:6">
      <c r="B23" s="171"/>
      <c r="C23" s="81" t="s">
        <v>51</v>
      </c>
      <c r="D23" s="65">
        <v>1</v>
      </c>
      <c r="E23" s="78"/>
      <c r="F23" s="6" t="str">
        <f>B20&amp;C23</f>
        <v>非木質系壁材・下地材ガラス</v>
      </c>
    </row>
    <row r="24" spans="2:6">
      <c r="B24" s="171"/>
      <c r="C24" s="64" t="s">
        <v>52</v>
      </c>
      <c r="D24" s="65">
        <v>1.3</v>
      </c>
      <c r="E24" s="78"/>
      <c r="F24" s="6" t="str">
        <f>B20&amp;C24</f>
        <v>非木質系壁材・下地材タイル</v>
      </c>
    </row>
    <row r="25" spans="2:6">
      <c r="B25" s="171"/>
      <c r="C25" s="64" t="s">
        <v>152</v>
      </c>
      <c r="D25" s="65">
        <v>0.64</v>
      </c>
      <c r="E25" s="78"/>
      <c r="F25" s="6" t="str">
        <f>B20&amp;C25</f>
        <v>非木質系壁材・下地材れんが</v>
      </c>
    </row>
    <row r="26" spans="2:6">
      <c r="B26" s="171"/>
      <c r="C26" s="64" t="s">
        <v>53</v>
      </c>
      <c r="D26" s="65">
        <v>1</v>
      </c>
      <c r="E26" s="78"/>
      <c r="F26" s="6" t="str">
        <f>B20&amp;C26</f>
        <v>非木質系壁材・下地材かわら</v>
      </c>
    </row>
    <row r="27" spans="2:6">
      <c r="B27" s="171"/>
      <c r="C27" s="64" t="s">
        <v>153</v>
      </c>
      <c r="D27" s="65">
        <v>6.4000000000000001E-2</v>
      </c>
      <c r="E27" s="78"/>
      <c r="F27" s="6" t="str">
        <f>B20&amp;C27</f>
        <v>非木質系壁材・下地材ロックウール化粧吸音板</v>
      </c>
    </row>
    <row r="28" spans="2:6">
      <c r="B28" s="171"/>
      <c r="C28" s="64" t="s">
        <v>154</v>
      </c>
      <c r="D28" s="65">
        <v>0.13</v>
      </c>
      <c r="E28" s="78"/>
      <c r="F28" s="6" t="str">
        <f>B20&amp;C28</f>
        <v>非木質系壁材・下地材火山性ガラス質複層板</v>
      </c>
    </row>
    <row r="29" spans="2:6">
      <c r="B29" s="171"/>
      <c r="C29" s="64" t="s">
        <v>171</v>
      </c>
      <c r="D29" s="65">
        <v>0.221</v>
      </c>
      <c r="E29" s="65" t="s">
        <v>205</v>
      </c>
      <c r="F29" s="6" t="str">
        <f>B20&amp;C29</f>
        <v>非木質系壁材・下地材せっこうボード　GB-R、GB-D、GB-L、GB-NC</v>
      </c>
    </row>
    <row r="30" spans="2:6">
      <c r="B30" s="171"/>
      <c r="C30" s="64" t="s">
        <v>172</v>
      </c>
      <c r="D30" s="65">
        <v>0.24099999999999999</v>
      </c>
      <c r="E30" s="65" t="s">
        <v>205</v>
      </c>
      <c r="F30" s="6" t="str">
        <f>B20&amp;C30</f>
        <v>非木質系壁材・下地材せっこうボード　GB-S、GB-F</v>
      </c>
    </row>
    <row r="31" spans="2:6">
      <c r="B31" s="171"/>
      <c r="C31" s="64" t="s">
        <v>173</v>
      </c>
      <c r="D31" s="65">
        <v>0.36599999999999999</v>
      </c>
      <c r="E31" s="65" t="s">
        <v>205</v>
      </c>
      <c r="F31" s="6" t="str">
        <f>B20&amp;C31</f>
        <v>非木質系壁材・下地材せっこうボード　GB-R-H、GB-S-H、GB-D-H</v>
      </c>
    </row>
    <row r="32" spans="2:6">
      <c r="B32" s="171"/>
      <c r="C32" s="70" t="s">
        <v>206</v>
      </c>
      <c r="D32" s="65">
        <v>0.18</v>
      </c>
      <c r="E32" s="65" t="s">
        <v>207</v>
      </c>
      <c r="F32" s="6" t="str">
        <f>B20&amp;C32</f>
        <v>非木質系壁材・下地材0.8 けい酸カルシウム板</v>
      </c>
    </row>
    <row r="33" spans="2:6">
      <c r="B33" s="172"/>
      <c r="C33" s="66" t="s">
        <v>208</v>
      </c>
      <c r="D33" s="67">
        <v>0.24</v>
      </c>
      <c r="E33" s="67" t="s">
        <v>207</v>
      </c>
      <c r="F33" s="6" t="str">
        <f>B20&amp;C33</f>
        <v>非木質系壁材・下地材1.0 けい酸カルシウム板</v>
      </c>
    </row>
    <row r="34" spans="2:6" ht="13.5" customHeight="1">
      <c r="B34" s="170" t="s">
        <v>155</v>
      </c>
      <c r="C34" s="62" t="s">
        <v>6</v>
      </c>
      <c r="D34" s="63">
        <v>0.12</v>
      </c>
      <c r="E34" s="77"/>
      <c r="F34" s="6" t="str">
        <f>B$34&amp;C34</f>
        <v>木質系壁材・下地材天然木材</v>
      </c>
    </row>
    <row r="35" spans="2:6">
      <c r="B35" s="171"/>
      <c r="C35" s="64" t="s">
        <v>5</v>
      </c>
      <c r="D35" s="65">
        <v>0.16</v>
      </c>
      <c r="E35" s="78"/>
      <c r="F35" s="6" t="str">
        <f t="shared" ref="F35:F43" si="0">B$34&amp;C35</f>
        <v>木質系壁材・下地材合板</v>
      </c>
    </row>
    <row r="36" spans="2:6">
      <c r="B36" s="171"/>
      <c r="C36" s="64" t="s">
        <v>156</v>
      </c>
      <c r="D36" s="65">
        <v>0.13</v>
      </c>
      <c r="E36" s="78"/>
      <c r="F36" s="6" t="str">
        <f t="shared" si="0"/>
        <v>木質系壁材・下地材木毛セメント板</v>
      </c>
    </row>
    <row r="37" spans="2:6">
      <c r="B37" s="171"/>
      <c r="C37" s="64" t="s">
        <v>57</v>
      </c>
      <c r="D37" s="65">
        <v>0.15</v>
      </c>
      <c r="E37" s="78"/>
      <c r="F37" s="6" t="str">
        <f t="shared" si="0"/>
        <v>木質系壁材・下地材木片セメント板</v>
      </c>
    </row>
    <row r="38" spans="2:6">
      <c r="B38" s="171"/>
      <c r="C38" s="64" t="s">
        <v>209</v>
      </c>
      <c r="D38" s="65">
        <v>0.17</v>
      </c>
      <c r="E38" s="78"/>
      <c r="F38" s="6" t="str">
        <f t="shared" si="0"/>
        <v>木質系壁材・下地材ハードファイバーボード(ハードボード)</v>
      </c>
    </row>
    <row r="39" spans="2:6">
      <c r="B39" s="171"/>
      <c r="C39" s="64" t="s">
        <v>210</v>
      </c>
      <c r="D39" s="65">
        <v>0.12</v>
      </c>
      <c r="E39" s="78"/>
      <c r="F39" s="6" t="str">
        <f t="shared" si="0"/>
        <v>木質系壁材・下地材ミディアムデンシティファイバーボード(MDF)</v>
      </c>
    </row>
    <row r="40" spans="2:6">
      <c r="B40" s="171"/>
      <c r="C40" s="70" t="s">
        <v>54</v>
      </c>
      <c r="D40" s="65">
        <v>5.6000000000000001E-2</v>
      </c>
      <c r="E40" s="65" t="s">
        <v>211</v>
      </c>
      <c r="F40" s="6" t="str">
        <f t="shared" si="0"/>
        <v>木質系壁材・下地材タタミボード</v>
      </c>
    </row>
    <row r="41" spans="2:6">
      <c r="B41" s="171"/>
      <c r="C41" s="70" t="s">
        <v>212</v>
      </c>
      <c r="D41" s="65">
        <v>5.8000000000000003E-2</v>
      </c>
      <c r="E41" s="65" t="s">
        <v>211</v>
      </c>
      <c r="F41" s="6" t="str">
        <f t="shared" si="0"/>
        <v>木質系壁材・下地材A 級インシュレーションボード</v>
      </c>
    </row>
    <row r="42" spans="2:6">
      <c r="B42" s="171"/>
      <c r="C42" s="70" t="s">
        <v>55</v>
      </c>
      <c r="D42" s="65">
        <v>6.7000000000000004E-2</v>
      </c>
      <c r="E42" s="65" t="s">
        <v>211</v>
      </c>
      <c r="F42" s="3" t="str">
        <f t="shared" si="0"/>
        <v>木質系壁材・下地材シージングボード</v>
      </c>
    </row>
    <row r="43" spans="2:6">
      <c r="B43" s="172"/>
      <c r="C43" s="69" t="s">
        <v>56</v>
      </c>
      <c r="D43" s="71">
        <v>0.16700000000000001</v>
      </c>
      <c r="E43" s="71" t="s">
        <v>213</v>
      </c>
      <c r="F43" s="3" t="str">
        <f t="shared" si="0"/>
        <v>木質系壁材・下地材パーティクルボード</v>
      </c>
    </row>
    <row r="44" spans="2:6">
      <c r="B44" s="170" t="s">
        <v>157</v>
      </c>
      <c r="C44" s="62" t="s">
        <v>158</v>
      </c>
      <c r="D44" s="63">
        <v>0.19</v>
      </c>
      <c r="E44" s="77"/>
      <c r="F44" s="3" t="str">
        <f>B$44&amp;C44</f>
        <v>床材ビニル系床材</v>
      </c>
    </row>
    <row r="45" spans="2:6">
      <c r="B45" s="171"/>
      <c r="C45" s="64" t="s">
        <v>159</v>
      </c>
      <c r="D45" s="65">
        <v>0.26</v>
      </c>
      <c r="E45" s="78"/>
      <c r="F45" s="3" t="str">
        <f>B$44&amp;C45</f>
        <v>床材FRP</v>
      </c>
    </row>
    <row r="46" spans="2:6">
      <c r="B46" s="171"/>
      <c r="C46" s="64" t="s">
        <v>160</v>
      </c>
      <c r="D46" s="65">
        <v>0.11</v>
      </c>
      <c r="E46" s="78"/>
      <c r="F46" s="3" t="str">
        <f>B$44&amp;C46</f>
        <v>床材アスファルト類</v>
      </c>
    </row>
    <row r="47" spans="2:6">
      <c r="B47" s="171"/>
      <c r="C47" s="70" t="s">
        <v>161</v>
      </c>
      <c r="D47" s="65">
        <v>8.3000000000000004E-2</v>
      </c>
      <c r="E47" s="78"/>
      <c r="F47" s="3" t="str">
        <f>B$44&amp;C47</f>
        <v>床材畳</v>
      </c>
    </row>
    <row r="48" spans="2:6">
      <c r="B48" s="171"/>
      <c r="C48" s="70" t="s">
        <v>214</v>
      </c>
      <c r="D48" s="65">
        <v>0.08</v>
      </c>
      <c r="E48" s="78"/>
      <c r="F48" s="3" t="str">
        <f t="shared" ref="F48:F51" si="1">B$44&amp;C48</f>
        <v>床材カーペット類</v>
      </c>
    </row>
    <row r="49" spans="2:6">
      <c r="B49" s="171"/>
      <c r="C49" s="70" t="s">
        <v>162</v>
      </c>
      <c r="D49" s="65">
        <v>7.0000000000000007E-2</v>
      </c>
      <c r="E49" s="65" t="s">
        <v>215</v>
      </c>
      <c r="F49" s="3" t="str">
        <f t="shared" si="1"/>
        <v>床材稲わら畳床</v>
      </c>
    </row>
    <row r="50" spans="2:6">
      <c r="B50" s="171"/>
      <c r="C50" s="70" t="s">
        <v>216</v>
      </c>
      <c r="D50" s="65">
        <v>5.3999999999999999E-2</v>
      </c>
      <c r="E50" s="65" t="s">
        <v>215</v>
      </c>
      <c r="F50" s="3" t="str">
        <f t="shared" si="1"/>
        <v>床材ポリスチレンフォームサンドイッチ稲わら畳床</v>
      </c>
    </row>
    <row r="51" spans="2:6">
      <c r="B51" s="171"/>
      <c r="C51" s="70" t="s">
        <v>217</v>
      </c>
      <c r="D51" s="65">
        <v>6.3E-2</v>
      </c>
      <c r="E51" s="65" t="s">
        <v>215</v>
      </c>
      <c r="F51" s="3" t="str">
        <f t="shared" si="1"/>
        <v>床材タタミボードサンドイッチ稲わら畳床</v>
      </c>
    </row>
    <row r="52" spans="2:6">
      <c r="B52" s="171"/>
      <c r="C52" s="70" t="s">
        <v>218</v>
      </c>
      <c r="D52" s="65">
        <v>6.2E-2</v>
      </c>
      <c r="E52" s="65" t="s">
        <v>219</v>
      </c>
      <c r="F52" s="3" t="str">
        <f t="shared" ref="F52:F53" si="2">B$44&amp;C52</f>
        <v>床材建材畳床（Ⅰ形）</v>
      </c>
    </row>
    <row r="53" spans="2:6">
      <c r="B53" s="171"/>
      <c r="C53" s="70" t="s">
        <v>220</v>
      </c>
      <c r="D53" s="65">
        <v>5.2999999999999999E-2</v>
      </c>
      <c r="E53" s="65" t="s">
        <v>219</v>
      </c>
      <c r="F53" s="3" t="str">
        <f t="shared" si="2"/>
        <v>床材建材畳床（Ⅱ形）</v>
      </c>
    </row>
    <row r="54" spans="2:6">
      <c r="B54" s="171"/>
      <c r="C54" s="70" t="s">
        <v>221</v>
      </c>
      <c r="D54" s="65">
        <v>5.1999999999999998E-2</v>
      </c>
      <c r="E54" s="65" t="s">
        <v>219</v>
      </c>
      <c r="F54" s="3" t="str">
        <f>B$44&amp;C54</f>
        <v>床材建材畳床（Ⅲ形）</v>
      </c>
    </row>
    <row r="55" spans="2:6">
      <c r="B55" s="172"/>
      <c r="C55" s="69" t="s">
        <v>222</v>
      </c>
      <c r="D55" s="67">
        <v>0.05</v>
      </c>
      <c r="E55" s="67" t="s">
        <v>219</v>
      </c>
      <c r="F55" s="3" t="str">
        <f>B44&amp;C55</f>
        <v>床材建材畳床（K, N 形）</v>
      </c>
    </row>
    <row r="56" spans="2:6">
      <c r="B56" s="170" t="s">
        <v>163</v>
      </c>
      <c r="C56" s="62" t="s">
        <v>223</v>
      </c>
      <c r="D56" s="63">
        <v>0.05</v>
      </c>
      <c r="E56" s="77"/>
      <c r="F56" s="3" t="str">
        <f>B$56&amp;C56</f>
        <v>グラスウール断熱材グラスウール断熱材 10K 相当</v>
      </c>
    </row>
    <row r="57" spans="2:6">
      <c r="B57" s="171"/>
      <c r="C57" s="64" t="s">
        <v>224</v>
      </c>
      <c r="D57" s="65">
        <v>4.4999999999999998E-2</v>
      </c>
      <c r="E57" s="78"/>
      <c r="F57" s="6" t="str">
        <f t="shared" ref="F57:F87" si="3">B$56&amp;C57</f>
        <v>グラスウール断熱材グラスウール断熱材 16K 相当</v>
      </c>
    </row>
    <row r="58" spans="2:6">
      <c r="B58" s="171"/>
      <c r="C58" s="64" t="s">
        <v>225</v>
      </c>
      <c r="D58" s="65">
        <v>4.2000000000000003E-2</v>
      </c>
      <c r="E58" s="78"/>
      <c r="F58" s="6" t="str">
        <f t="shared" si="3"/>
        <v>グラスウール断熱材グラスウール断熱材 20K 相当</v>
      </c>
    </row>
    <row r="59" spans="2:6">
      <c r="B59" s="171"/>
      <c r="C59" s="64" t="s">
        <v>226</v>
      </c>
      <c r="D59" s="65">
        <v>3.7999999999999999E-2</v>
      </c>
      <c r="E59" s="78"/>
      <c r="F59" s="6" t="str">
        <f t="shared" si="3"/>
        <v>グラスウール断熱材グラスウール断熱材 24K 相当</v>
      </c>
    </row>
    <row r="60" spans="2:6">
      <c r="B60" s="171"/>
      <c r="C60" s="64" t="s">
        <v>227</v>
      </c>
      <c r="D60" s="65">
        <v>3.5999999999999997E-2</v>
      </c>
      <c r="E60" s="78"/>
      <c r="F60" s="6" t="str">
        <f t="shared" si="3"/>
        <v>グラスウール断熱材グラスウール断熱材 32K 相当</v>
      </c>
    </row>
    <row r="61" spans="2:6">
      <c r="B61" s="171"/>
      <c r="C61" s="64" t="s">
        <v>228</v>
      </c>
      <c r="D61" s="65">
        <v>3.7999999999999999E-2</v>
      </c>
      <c r="E61" s="78"/>
      <c r="F61" s="6" t="str">
        <f t="shared" si="3"/>
        <v>グラスウール断熱材高性能グラスウール断熱材 16K 相当</v>
      </c>
    </row>
    <row r="62" spans="2:6">
      <c r="B62" s="171"/>
      <c r="C62" s="64" t="s">
        <v>229</v>
      </c>
      <c r="D62" s="65">
        <v>3.5999999999999997E-2</v>
      </c>
      <c r="E62" s="78"/>
      <c r="F62" s="6" t="str">
        <f t="shared" si="3"/>
        <v>グラスウール断熱材高性能グラスウール断熱材 24K 相当</v>
      </c>
    </row>
    <row r="63" spans="2:6">
      <c r="B63" s="171"/>
      <c r="C63" s="64" t="s">
        <v>230</v>
      </c>
      <c r="D63" s="65">
        <v>3.5000000000000003E-2</v>
      </c>
      <c r="E63" s="78"/>
      <c r="F63" s="6" t="str">
        <f t="shared" si="3"/>
        <v>グラスウール断熱材高性能グラスウール断熱材 32K 相当</v>
      </c>
    </row>
    <row r="64" spans="2:6">
      <c r="B64" s="171"/>
      <c r="C64" s="64" t="s">
        <v>231</v>
      </c>
      <c r="D64" s="65">
        <v>3.4000000000000002E-2</v>
      </c>
      <c r="E64" s="78"/>
      <c r="F64" s="6" t="str">
        <f t="shared" si="3"/>
        <v>グラスウール断熱材高性能グラスウール断熱材 40K 相当</v>
      </c>
    </row>
    <row r="65" spans="2:6">
      <c r="B65" s="171"/>
      <c r="C65" s="64" t="s">
        <v>232</v>
      </c>
      <c r="D65" s="65">
        <v>3.3000000000000002E-2</v>
      </c>
      <c r="E65" s="78"/>
      <c r="F65" s="6" t="str">
        <f t="shared" si="3"/>
        <v>グラスウール断熱材高性能グラスウール断熱材 48K 相当</v>
      </c>
    </row>
    <row r="66" spans="2:6">
      <c r="B66" s="171"/>
      <c r="C66" s="64" t="s">
        <v>233</v>
      </c>
      <c r="D66" s="65">
        <v>5.1999999999999998E-2</v>
      </c>
      <c r="E66" s="78"/>
      <c r="F66" s="6" t="str">
        <f t="shared" si="3"/>
        <v>グラスウール断熱材吹込み用グラスウール 13K 相当</v>
      </c>
    </row>
    <row r="67" spans="2:6">
      <c r="B67" s="171"/>
      <c r="C67" s="64" t="s">
        <v>234</v>
      </c>
      <c r="D67" s="65">
        <v>5.1999999999999998E-2</v>
      </c>
      <c r="E67" s="78"/>
      <c r="F67" s="6" t="str">
        <f t="shared" si="3"/>
        <v>グラスウール断熱材吹込み用グラスウール 18K 相当</v>
      </c>
    </row>
    <row r="68" spans="2:6">
      <c r="B68" s="171"/>
      <c r="C68" s="64" t="s">
        <v>235</v>
      </c>
      <c r="D68" s="65">
        <v>0.04</v>
      </c>
      <c r="E68" s="78"/>
      <c r="F68" s="6" t="str">
        <f t="shared" si="3"/>
        <v>グラスウール断熱材吹込み用グラスウール 30K 相当</v>
      </c>
    </row>
    <row r="69" spans="2:6">
      <c r="B69" s="171"/>
      <c r="C69" s="64" t="s">
        <v>236</v>
      </c>
      <c r="D69" s="65">
        <v>0.04</v>
      </c>
      <c r="E69" s="78"/>
      <c r="F69" s="6" t="str">
        <f t="shared" si="3"/>
        <v>グラスウール断熱材吹込み用グラスウール 35K 相当</v>
      </c>
    </row>
    <row r="70" spans="2:6">
      <c r="B70" s="171"/>
      <c r="C70" s="64" t="s">
        <v>237</v>
      </c>
      <c r="D70" s="65">
        <v>0.05</v>
      </c>
      <c r="E70" s="65" t="s">
        <v>238</v>
      </c>
      <c r="F70" s="6" t="str">
        <f t="shared" si="3"/>
        <v>グラスウール断熱材グラスウール断熱材 通常品 10-50</v>
      </c>
    </row>
    <row r="71" spans="2:6">
      <c r="B71" s="171"/>
      <c r="C71" s="64" t="s">
        <v>239</v>
      </c>
      <c r="D71" s="65">
        <v>4.9000000000000002E-2</v>
      </c>
      <c r="E71" s="65" t="s">
        <v>238</v>
      </c>
      <c r="F71" s="6" t="str">
        <f t="shared" si="3"/>
        <v>グラスウール断熱材グラスウール断熱材 通常品 10-49</v>
      </c>
    </row>
    <row r="72" spans="2:6">
      <c r="B72" s="171"/>
      <c r="C72" s="64" t="s">
        <v>240</v>
      </c>
      <c r="D72" s="65">
        <v>4.8000000000000001E-2</v>
      </c>
      <c r="E72" s="65" t="s">
        <v>238</v>
      </c>
      <c r="F72" s="6" t="str">
        <f t="shared" si="3"/>
        <v>グラスウール断熱材グラスウール断熱材 通常品 10-48</v>
      </c>
    </row>
    <row r="73" spans="2:6">
      <c r="B73" s="171"/>
      <c r="C73" s="64" t="s">
        <v>241</v>
      </c>
      <c r="D73" s="65">
        <v>4.4999999999999998E-2</v>
      </c>
      <c r="E73" s="65" t="s">
        <v>238</v>
      </c>
      <c r="F73" s="6" t="str">
        <f t="shared" si="3"/>
        <v>グラスウール断熱材グラスウール断熱材 通常品 12-45</v>
      </c>
    </row>
    <row r="74" spans="2:6">
      <c r="B74" s="171"/>
      <c r="C74" s="64" t="s">
        <v>242</v>
      </c>
      <c r="D74" s="65">
        <v>4.3999999999999997E-2</v>
      </c>
      <c r="E74" s="65" t="s">
        <v>238</v>
      </c>
      <c r="F74" s="6" t="str">
        <f t="shared" si="3"/>
        <v>グラスウール断熱材グラスウール断熱材 通常品 12-44</v>
      </c>
    </row>
    <row r="75" spans="2:6">
      <c r="B75" s="171"/>
      <c r="C75" s="64" t="s">
        <v>243</v>
      </c>
      <c r="D75" s="65">
        <v>4.4999999999999998E-2</v>
      </c>
      <c r="E75" s="65" t="s">
        <v>238</v>
      </c>
      <c r="F75" s="6" t="str">
        <f t="shared" si="3"/>
        <v>グラスウール断熱材グラスウール断熱材 通常品 16-45</v>
      </c>
    </row>
    <row r="76" spans="2:6">
      <c r="B76" s="171"/>
      <c r="C76" s="64" t="s">
        <v>244</v>
      </c>
      <c r="D76" s="65">
        <v>4.3999999999999997E-2</v>
      </c>
      <c r="E76" s="65" t="s">
        <v>238</v>
      </c>
      <c r="F76" s="6" t="str">
        <f t="shared" si="3"/>
        <v>グラスウール断熱材グラスウール断熱材 通常品 16-44</v>
      </c>
    </row>
    <row r="77" spans="2:6" ht="13.5" customHeight="1">
      <c r="B77" s="171"/>
      <c r="C77" s="64" t="s">
        <v>245</v>
      </c>
      <c r="D77" s="65">
        <v>4.2000000000000003E-2</v>
      </c>
      <c r="E77" s="65" t="s">
        <v>238</v>
      </c>
      <c r="F77" s="6" t="str">
        <f t="shared" si="3"/>
        <v>グラスウール断熱材グラスウール断熱材 通常品 20-42</v>
      </c>
    </row>
    <row r="78" spans="2:6">
      <c r="B78" s="171"/>
      <c r="C78" s="64" t="s">
        <v>246</v>
      </c>
      <c r="D78" s="65">
        <v>4.1000000000000002E-2</v>
      </c>
      <c r="E78" s="65" t="s">
        <v>238</v>
      </c>
      <c r="F78" s="6" t="str">
        <f t="shared" si="3"/>
        <v>グラスウール断熱材グラスウール断熱材 通常品 20-41</v>
      </c>
    </row>
    <row r="79" spans="2:6">
      <c r="B79" s="171"/>
      <c r="C79" s="64" t="s">
        <v>247</v>
      </c>
      <c r="D79" s="65">
        <v>0.04</v>
      </c>
      <c r="E79" s="65" t="s">
        <v>238</v>
      </c>
      <c r="F79" s="6" t="str">
        <f t="shared" si="3"/>
        <v>グラスウール断熱材グラスウール断熱材 通常品 20-40</v>
      </c>
    </row>
    <row r="80" spans="2:6" ht="13.5" customHeight="1">
      <c r="B80" s="171"/>
      <c r="C80" s="64" t="s">
        <v>248</v>
      </c>
      <c r="D80" s="65">
        <v>3.7999999999999999E-2</v>
      </c>
      <c r="E80" s="65" t="s">
        <v>238</v>
      </c>
      <c r="F80" s="6" t="str">
        <f t="shared" si="3"/>
        <v>グラスウール断熱材グラスウール断熱材 通常品 24-38</v>
      </c>
    </row>
    <row r="81" spans="2:6">
      <c r="B81" s="171"/>
      <c r="C81" s="64" t="s">
        <v>249</v>
      </c>
      <c r="D81" s="65">
        <v>3.5999999999999997E-2</v>
      </c>
      <c r="E81" s="65" t="s">
        <v>238</v>
      </c>
      <c r="F81" s="6" t="str">
        <f t="shared" si="3"/>
        <v>グラスウール断熱材グラスウール断熱材 通常品 32-36</v>
      </c>
    </row>
    <row r="82" spans="2:6">
      <c r="B82" s="171"/>
      <c r="C82" s="64" t="s">
        <v>250</v>
      </c>
      <c r="D82" s="65">
        <v>3.5999999999999997E-2</v>
      </c>
      <c r="E82" s="65" t="s">
        <v>238</v>
      </c>
      <c r="F82" s="6" t="str">
        <f t="shared" si="3"/>
        <v>グラスウール断熱材グラスウール断熱材 通常品 40-36</v>
      </c>
    </row>
    <row r="83" spans="2:6">
      <c r="B83" s="171"/>
      <c r="C83" s="64" t="s">
        <v>251</v>
      </c>
      <c r="D83" s="65">
        <v>3.5000000000000003E-2</v>
      </c>
      <c r="E83" s="65" t="s">
        <v>238</v>
      </c>
      <c r="F83" s="6" t="str">
        <f t="shared" si="3"/>
        <v>グラスウール断熱材グラスウール断熱材 通常品 48-35</v>
      </c>
    </row>
    <row r="84" spans="2:6">
      <c r="B84" s="171"/>
      <c r="C84" s="64" t="s">
        <v>252</v>
      </c>
      <c r="D84" s="65">
        <v>3.5000000000000003E-2</v>
      </c>
      <c r="E84" s="65" t="s">
        <v>238</v>
      </c>
      <c r="F84" s="6" t="str">
        <f t="shared" si="3"/>
        <v>グラスウール断熱材グラスウール断熱材 通常品 64-35</v>
      </c>
    </row>
    <row r="85" spans="2:6">
      <c r="B85" s="171"/>
      <c r="C85" s="64" t="s">
        <v>253</v>
      </c>
      <c r="D85" s="65">
        <v>3.3000000000000002E-2</v>
      </c>
      <c r="E85" s="65" t="s">
        <v>238</v>
      </c>
      <c r="F85" s="6" t="str">
        <f t="shared" si="3"/>
        <v>グラスウール断熱材グラスウール断熱材 通常品 80-33</v>
      </c>
    </row>
    <row r="86" spans="2:6">
      <c r="B86" s="171"/>
      <c r="C86" s="64" t="s">
        <v>254</v>
      </c>
      <c r="D86" s="65">
        <v>3.3000000000000002E-2</v>
      </c>
      <c r="E86" s="65" t="s">
        <v>238</v>
      </c>
      <c r="F86" s="6" t="str">
        <f t="shared" si="3"/>
        <v>グラスウール断熱材グラスウール断熱材 通常品 96-33</v>
      </c>
    </row>
    <row r="87" spans="2:6">
      <c r="B87" s="171"/>
      <c r="C87" s="64" t="s">
        <v>255</v>
      </c>
      <c r="D87" s="65">
        <v>4.7E-2</v>
      </c>
      <c r="E87" s="65" t="s">
        <v>238</v>
      </c>
      <c r="F87" s="6" t="str">
        <f t="shared" si="3"/>
        <v>グラスウール断熱材グラスウール断熱材 高性能品 HG10-47</v>
      </c>
    </row>
    <row r="88" spans="2:6">
      <c r="B88" s="171"/>
      <c r="C88" s="64" t="s">
        <v>256</v>
      </c>
      <c r="D88" s="65">
        <v>4.5999999999999999E-2</v>
      </c>
      <c r="E88" s="65" t="s">
        <v>238</v>
      </c>
      <c r="F88" s="6" t="str">
        <f t="shared" ref="F88:F127" si="4">B$56&amp;C88</f>
        <v>グラスウール断熱材グラスウール断熱材 高性能品 HG10-46</v>
      </c>
    </row>
    <row r="89" spans="2:6">
      <c r="B89" s="171"/>
      <c r="C89" s="64" t="s">
        <v>257</v>
      </c>
      <c r="D89" s="65">
        <v>4.4999999999999998E-2</v>
      </c>
      <c r="E89" s="65" t="s">
        <v>238</v>
      </c>
      <c r="F89" s="6" t="str">
        <f t="shared" si="4"/>
        <v>グラスウール断熱材グラスウール断熱材 高性能品 HG10-45</v>
      </c>
    </row>
    <row r="90" spans="2:6">
      <c r="B90" s="171"/>
      <c r="C90" s="64" t="s">
        <v>258</v>
      </c>
      <c r="D90" s="65">
        <v>4.3999999999999997E-2</v>
      </c>
      <c r="E90" s="65" t="s">
        <v>238</v>
      </c>
      <c r="F90" s="6" t="str">
        <f t="shared" si="4"/>
        <v>グラスウール断熱材グラスウール断熱材 高性能品 HG10-44</v>
      </c>
    </row>
    <row r="91" spans="2:6">
      <c r="B91" s="171"/>
      <c r="C91" s="64" t="s">
        <v>259</v>
      </c>
      <c r="D91" s="65">
        <v>4.2999999999999997E-2</v>
      </c>
      <c r="E91" s="65" t="s">
        <v>238</v>
      </c>
      <c r="F91" s="6" t="str">
        <f t="shared" si="4"/>
        <v>グラスウール断熱材グラスウール断熱材 高性能品 HG10-43</v>
      </c>
    </row>
    <row r="92" spans="2:6">
      <c r="B92" s="171"/>
      <c r="C92" s="64" t="s">
        <v>260</v>
      </c>
      <c r="D92" s="65">
        <v>4.2999999999999997E-2</v>
      </c>
      <c r="E92" s="65" t="s">
        <v>238</v>
      </c>
      <c r="F92" s="6" t="str">
        <f t="shared" si="4"/>
        <v>グラスウール断熱材グラスウール断熱材 高性能品 HG12-43</v>
      </c>
    </row>
    <row r="93" spans="2:6">
      <c r="B93" s="171"/>
      <c r="C93" s="64" t="s">
        <v>261</v>
      </c>
      <c r="D93" s="65">
        <v>4.2000000000000003E-2</v>
      </c>
      <c r="E93" s="65" t="s">
        <v>238</v>
      </c>
      <c r="F93" s="6" t="str">
        <f t="shared" si="4"/>
        <v>グラスウール断熱材グラスウール断熱材 高性能品 HG12-42</v>
      </c>
    </row>
    <row r="94" spans="2:6">
      <c r="B94" s="171"/>
      <c r="C94" s="64" t="s">
        <v>262</v>
      </c>
      <c r="D94" s="65">
        <v>4.1000000000000002E-2</v>
      </c>
      <c r="E94" s="65" t="s">
        <v>238</v>
      </c>
      <c r="F94" s="6" t="str">
        <f t="shared" si="4"/>
        <v>グラスウール断熱材グラスウール断熱材 高性能品 HG12-41</v>
      </c>
    </row>
    <row r="95" spans="2:6">
      <c r="B95" s="171"/>
      <c r="C95" s="64" t="s">
        <v>263</v>
      </c>
      <c r="D95" s="65">
        <v>3.7999999999999999E-2</v>
      </c>
      <c r="E95" s="65" t="s">
        <v>238</v>
      </c>
      <c r="F95" s="6" t="str">
        <f t="shared" si="4"/>
        <v>グラスウール断熱材グラスウール断熱材 高性能品 HG14-38</v>
      </c>
    </row>
    <row r="96" spans="2:6">
      <c r="B96" s="171"/>
      <c r="C96" s="64" t="s">
        <v>264</v>
      </c>
      <c r="D96" s="65">
        <v>3.6999999999999998E-2</v>
      </c>
      <c r="E96" s="65" t="s">
        <v>238</v>
      </c>
      <c r="F96" s="6" t="str">
        <f t="shared" si="4"/>
        <v>グラスウール断熱材グラスウール断熱材 高性能品 HG14-37</v>
      </c>
    </row>
    <row r="97" spans="2:6">
      <c r="B97" s="171"/>
      <c r="C97" s="64" t="s">
        <v>265</v>
      </c>
      <c r="D97" s="65">
        <v>3.7999999999999999E-2</v>
      </c>
      <c r="E97" s="65" t="s">
        <v>238</v>
      </c>
      <c r="F97" s="6" t="str">
        <f t="shared" si="4"/>
        <v>グラスウール断熱材グラスウール断熱材 高性能品 HG16-38</v>
      </c>
    </row>
    <row r="98" spans="2:6">
      <c r="B98" s="171"/>
      <c r="C98" s="64" t="s">
        <v>266</v>
      </c>
      <c r="D98" s="65">
        <v>3.6999999999999998E-2</v>
      </c>
      <c r="E98" s="65" t="s">
        <v>238</v>
      </c>
      <c r="F98" s="6" t="str">
        <f t="shared" si="4"/>
        <v>グラスウール断熱材グラスウール断熱材 高性能品 HG16-37</v>
      </c>
    </row>
    <row r="99" spans="2:6">
      <c r="B99" s="171"/>
      <c r="C99" s="64" t="s">
        <v>267</v>
      </c>
      <c r="D99" s="65">
        <v>3.5999999999999997E-2</v>
      </c>
      <c r="E99" s="65" t="s">
        <v>238</v>
      </c>
      <c r="F99" s="6" t="str">
        <f t="shared" si="4"/>
        <v>グラスウール断熱材グラスウール断熱材 高性能品 HG16-36</v>
      </c>
    </row>
    <row r="100" spans="2:6" ht="13.5" customHeight="1">
      <c r="B100" s="171"/>
      <c r="C100" s="64" t="s">
        <v>268</v>
      </c>
      <c r="D100" s="65">
        <v>3.7999999999999999E-2</v>
      </c>
      <c r="E100" s="65" t="s">
        <v>238</v>
      </c>
      <c r="F100" s="6" t="str">
        <f t="shared" si="4"/>
        <v>グラスウール断熱材グラスウール断熱材 高性能品 HG20-38</v>
      </c>
    </row>
    <row r="101" spans="2:6">
      <c r="B101" s="171"/>
      <c r="C101" s="64" t="s">
        <v>269</v>
      </c>
      <c r="D101" s="65">
        <v>3.6999999999999998E-2</v>
      </c>
      <c r="E101" s="65" t="s">
        <v>238</v>
      </c>
      <c r="F101" s="6" t="str">
        <f t="shared" si="4"/>
        <v>グラスウール断熱材グラスウール断熱材 高性能品 HG20-37</v>
      </c>
    </row>
    <row r="102" spans="2:6">
      <c r="B102" s="171"/>
      <c r="C102" s="64" t="s">
        <v>270</v>
      </c>
      <c r="D102" s="65">
        <v>3.5999999999999997E-2</v>
      </c>
      <c r="E102" s="65" t="s">
        <v>238</v>
      </c>
      <c r="F102" s="6" t="str">
        <f t="shared" si="4"/>
        <v>グラスウール断熱材グラスウール断熱材 高性能品 HG20-36</v>
      </c>
    </row>
    <row r="103" spans="2:6">
      <c r="B103" s="171"/>
      <c r="C103" s="64" t="s">
        <v>271</v>
      </c>
      <c r="D103" s="65">
        <v>3.5000000000000003E-2</v>
      </c>
      <c r="E103" s="65" t="s">
        <v>238</v>
      </c>
      <c r="F103" s="6" t="str">
        <f t="shared" si="4"/>
        <v>グラスウール断熱材グラスウール断熱材 高性能品 HG20-35</v>
      </c>
    </row>
    <row r="104" spans="2:6">
      <c r="B104" s="171"/>
      <c r="C104" s="64" t="s">
        <v>272</v>
      </c>
      <c r="D104" s="65">
        <v>3.4000000000000002E-2</v>
      </c>
      <c r="E104" s="65" t="s">
        <v>238</v>
      </c>
      <c r="F104" s="6" t="str">
        <f t="shared" si="4"/>
        <v>グラスウール断熱材グラスウール断熱材 高性能品 HG20-34</v>
      </c>
    </row>
    <row r="105" spans="2:6">
      <c r="B105" s="171"/>
      <c r="C105" s="64" t="s">
        <v>273</v>
      </c>
      <c r="D105" s="65">
        <v>3.5999999999999997E-2</v>
      </c>
      <c r="E105" s="65" t="s">
        <v>238</v>
      </c>
      <c r="F105" s="6" t="str">
        <f t="shared" si="4"/>
        <v>グラスウール断熱材グラスウール断熱材 高性能品 HG24-36</v>
      </c>
    </row>
    <row r="106" spans="2:6">
      <c r="B106" s="171"/>
      <c r="C106" s="64" t="s">
        <v>274</v>
      </c>
      <c r="D106" s="65">
        <v>3.5000000000000003E-2</v>
      </c>
      <c r="E106" s="65" t="s">
        <v>238</v>
      </c>
      <c r="F106" s="6" t="str">
        <f t="shared" si="4"/>
        <v>グラスウール断熱材グラスウール断熱材 高性能品 HG24-35</v>
      </c>
    </row>
    <row r="107" spans="2:6">
      <c r="B107" s="171"/>
      <c r="C107" s="64" t="s">
        <v>275</v>
      </c>
      <c r="D107" s="65">
        <v>3.4000000000000002E-2</v>
      </c>
      <c r="E107" s="65" t="s">
        <v>238</v>
      </c>
      <c r="F107" s="6" t="str">
        <f t="shared" si="4"/>
        <v>グラスウール断熱材グラスウール断熱材 高性能品 HG24-34</v>
      </c>
    </row>
    <row r="108" spans="2:6">
      <c r="B108" s="171"/>
      <c r="C108" s="64" t="s">
        <v>276</v>
      </c>
      <c r="D108" s="65">
        <v>3.3000000000000002E-2</v>
      </c>
      <c r="E108" s="65" t="s">
        <v>238</v>
      </c>
      <c r="F108" s="6" t="str">
        <f t="shared" ref="F108:F121" si="5">B$56&amp;C108</f>
        <v>グラスウール断熱材グラスウール断熱材 高性能品 HG24-33</v>
      </c>
    </row>
    <row r="109" spans="2:6">
      <c r="B109" s="171"/>
      <c r="C109" s="64" t="s">
        <v>277</v>
      </c>
      <c r="D109" s="65">
        <v>3.5000000000000003E-2</v>
      </c>
      <c r="E109" s="65" t="s">
        <v>238</v>
      </c>
      <c r="F109" s="6" t="str">
        <f t="shared" si="5"/>
        <v>グラスウール断熱材グラスウール断熱材 高性能品 HG28-35</v>
      </c>
    </row>
    <row r="110" spans="2:6">
      <c r="B110" s="171"/>
      <c r="C110" s="64" t="s">
        <v>278</v>
      </c>
      <c r="D110" s="65">
        <v>3.4000000000000002E-2</v>
      </c>
      <c r="E110" s="65" t="s">
        <v>238</v>
      </c>
      <c r="F110" s="6" t="str">
        <f t="shared" si="5"/>
        <v>グラスウール断熱材グラスウール断熱材 高性能品 HG28-34</v>
      </c>
    </row>
    <row r="111" spans="2:6">
      <c r="B111" s="171"/>
      <c r="C111" s="64" t="s">
        <v>279</v>
      </c>
      <c r="D111" s="65">
        <v>3.3000000000000002E-2</v>
      </c>
      <c r="E111" s="65" t="s">
        <v>238</v>
      </c>
      <c r="F111" s="6" t="str">
        <f t="shared" si="5"/>
        <v>グラスウール断熱材グラスウール断熱材 高性能品 HG28-33</v>
      </c>
    </row>
    <row r="112" spans="2:6">
      <c r="B112" s="171"/>
      <c r="C112" s="64" t="s">
        <v>280</v>
      </c>
      <c r="D112" s="65">
        <v>3.5000000000000003E-2</v>
      </c>
      <c r="E112" s="65" t="s">
        <v>238</v>
      </c>
      <c r="F112" s="6" t="str">
        <f t="shared" si="5"/>
        <v>グラスウール断熱材グラスウール断熱材 高性能品 HG32-35</v>
      </c>
    </row>
    <row r="113" spans="2:6">
      <c r="B113" s="171"/>
      <c r="C113" s="64" t="s">
        <v>281</v>
      </c>
      <c r="D113" s="65">
        <v>3.4000000000000002E-2</v>
      </c>
      <c r="E113" s="65" t="s">
        <v>238</v>
      </c>
      <c r="F113" s="6" t="str">
        <f t="shared" si="5"/>
        <v>グラスウール断熱材グラスウール断熱材 高性能品 HG32-34</v>
      </c>
    </row>
    <row r="114" spans="2:6">
      <c r="B114" s="171"/>
      <c r="C114" s="64" t="s">
        <v>282</v>
      </c>
      <c r="D114" s="65">
        <v>3.3000000000000002E-2</v>
      </c>
      <c r="E114" s="65" t="s">
        <v>238</v>
      </c>
      <c r="F114" s="6" t="str">
        <f t="shared" si="5"/>
        <v>グラスウール断熱材グラスウール断熱材 高性能品 HG32-33</v>
      </c>
    </row>
    <row r="115" spans="2:6">
      <c r="B115" s="171"/>
      <c r="C115" s="64" t="s">
        <v>283</v>
      </c>
      <c r="D115" s="65">
        <v>3.4000000000000002E-2</v>
      </c>
      <c r="E115" s="65" t="s">
        <v>238</v>
      </c>
      <c r="F115" s="6" t="str">
        <f t="shared" si="5"/>
        <v>グラスウール断熱材グラスウール断熱材 高性能品 HG36-34</v>
      </c>
    </row>
    <row r="116" spans="2:6">
      <c r="B116" s="171"/>
      <c r="C116" s="64" t="s">
        <v>284</v>
      </c>
      <c r="D116" s="65">
        <v>3.3000000000000002E-2</v>
      </c>
      <c r="E116" s="65" t="s">
        <v>238</v>
      </c>
      <c r="F116" s="6" t="str">
        <f t="shared" si="5"/>
        <v>グラスウール断熱材グラスウール断熱材 高性能品 HG36-33</v>
      </c>
    </row>
    <row r="117" spans="2:6">
      <c r="B117" s="171"/>
      <c r="C117" s="64" t="s">
        <v>285</v>
      </c>
      <c r="D117" s="65">
        <v>3.2000000000000001E-2</v>
      </c>
      <c r="E117" s="65" t="s">
        <v>238</v>
      </c>
      <c r="F117" s="6" t="str">
        <f t="shared" si="5"/>
        <v>グラスウール断熱材グラスウール断熱材 高性能品 HG36-32</v>
      </c>
    </row>
    <row r="118" spans="2:6">
      <c r="B118" s="171"/>
      <c r="C118" s="64" t="s">
        <v>286</v>
      </c>
      <c r="D118" s="65">
        <v>3.1E-2</v>
      </c>
      <c r="E118" s="65" t="s">
        <v>238</v>
      </c>
      <c r="F118" s="6" t="str">
        <f t="shared" si="5"/>
        <v>グラスウール断熱材グラスウール断熱材 高性能品 HG36-31</v>
      </c>
    </row>
    <row r="119" spans="2:6">
      <c r="B119" s="171"/>
      <c r="C119" s="64" t="s">
        <v>287</v>
      </c>
      <c r="D119" s="65">
        <v>3.4000000000000002E-2</v>
      </c>
      <c r="E119" s="65" t="s">
        <v>238</v>
      </c>
      <c r="F119" s="6" t="str">
        <f t="shared" si="5"/>
        <v>グラスウール断熱材グラスウール断熱材 高性能品 HG38-34</v>
      </c>
    </row>
    <row r="120" spans="2:6">
      <c r="B120" s="171"/>
      <c r="C120" s="64" t="s">
        <v>288</v>
      </c>
      <c r="D120" s="65">
        <v>3.3000000000000002E-2</v>
      </c>
      <c r="E120" s="65" t="s">
        <v>238</v>
      </c>
      <c r="F120" s="6" t="str">
        <f t="shared" si="5"/>
        <v>グラスウール断熱材グラスウール断熱材 高性能品 HG38-33</v>
      </c>
    </row>
    <row r="121" spans="2:6">
      <c r="B121" s="171"/>
      <c r="C121" s="64" t="s">
        <v>289</v>
      </c>
      <c r="D121" s="65">
        <v>3.2000000000000001E-2</v>
      </c>
      <c r="E121" s="65" t="s">
        <v>238</v>
      </c>
      <c r="F121" s="6" t="str">
        <f t="shared" si="5"/>
        <v>グラスウール断熱材グラスウール断熱材 高性能品 HG38-32</v>
      </c>
    </row>
    <row r="122" spans="2:6">
      <c r="B122" s="171"/>
      <c r="C122" s="64" t="s">
        <v>290</v>
      </c>
      <c r="D122" s="65">
        <v>3.1E-2</v>
      </c>
      <c r="E122" s="65" t="s">
        <v>238</v>
      </c>
      <c r="F122" s="6" t="str">
        <f t="shared" si="4"/>
        <v>グラスウール断熱材グラスウール断熱材 高性能品 HG38-31</v>
      </c>
    </row>
    <row r="123" spans="2:6">
      <c r="B123" s="171"/>
      <c r="C123" s="64" t="s">
        <v>291</v>
      </c>
      <c r="D123" s="65">
        <v>3.4000000000000002E-2</v>
      </c>
      <c r="E123" s="65" t="s">
        <v>238</v>
      </c>
      <c r="F123" s="6" t="str">
        <f t="shared" si="4"/>
        <v>グラスウール断熱材グラスウール断熱材 高性能品 HG40-34</v>
      </c>
    </row>
    <row r="124" spans="2:6">
      <c r="B124" s="171"/>
      <c r="C124" s="64" t="s">
        <v>292</v>
      </c>
      <c r="D124" s="65">
        <v>3.3000000000000002E-2</v>
      </c>
      <c r="E124" s="65" t="s">
        <v>238</v>
      </c>
      <c r="F124" s="6" t="str">
        <f t="shared" si="4"/>
        <v>グラスウール断熱材グラスウール断熱材 高性能品 HG40-33</v>
      </c>
    </row>
    <row r="125" spans="2:6">
      <c r="B125" s="171"/>
      <c r="C125" s="64" t="s">
        <v>293</v>
      </c>
      <c r="D125" s="65">
        <v>3.2000000000000001E-2</v>
      </c>
      <c r="E125" s="65" t="s">
        <v>238</v>
      </c>
      <c r="F125" s="6" t="str">
        <f t="shared" si="4"/>
        <v>グラスウール断熱材グラスウール断熱材 高性能品 HG40-32</v>
      </c>
    </row>
    <row r="126" spans="2:6">
      <c r="B126" s="171"/>
      <c r="C126" s="64" t="s">
        <v>294</v>
      </c>
      <c r="D126" s="65">
        <v>3.3000000000000002E-2</v>
      </c>
      <c r="E126" s="65" t="s">
        <v>238</v>
      </c>
      <c r="F126" s="6" t="str">
        <f t="shared" si="4"/>
        <v>グラスウール断熱材グラスウール断熱材 高性能品 HG48-33</v>
      </c>
    </row>
    <row r="127" spans="2:6">
      <c r="B127" s="171"/>
      <c r="C127" s="64" t="s">
        <v>295</v>
      </c>
      <c r="D127" s="65">
        <v>3.2000000000000001E-2</v>
      </c>
      <c r="E127" s="65" t="s">
        <v>238</v>
      </c>
      <c r="F127" s="6" t="str">
        <f t="shared" si="4"/>
        <v>グラスウール断熱材グラスウール断熱材 高性能品 HG48-32</v>
      </c>
    </row>
    <row r="128" spans="2:6">
      <c r="B128" s="172"/>
      <c r="C128" s="66" t="s">
        <v>296</v>
      </c>
      <c r="D128" s="67">
        <v>3.1E-2</v>
      </c>
      <c r="E128" s="67" t="s">
        <v>238</v>
      </c>
      <c r="F128" s="6" t="str">
        <f>B$56&amp;C128</f>
        <v>グラスウール断熱材グラスウール断熱材 高性能品 HG48-31</v>
      </c>
    </row>
    <row r="129" spans="2:6">
      <c r="B129" s="170" t="s">
        <v>164</v>
      </c>
      <c r="C129" s="62" t="s">
        <v>297</v>
      </c>
      <c r="D129" s="63">
        <v>6.4000000000000001E-2</v>
      </c>
      <c r="E129" s="77"/>
      <c r="F129" s="6" t="str">
        <f>B$129&amp;C129</f>
        <v>ロックウール断熱材吹付けロックウール</v>
      </c>
    </row>
    <row r="130" spans="2:6" ht="13.5" customHeight="1">
      <c r="B130" s="171"/>
      <c r="C130" s="64" t="s">
        <v>298</v>
      </c>
      <c r="D130" s="65">
        <v>3.7999999999999999E-2</v>
      </c>
      <c r="E130" s="78"/>
      <c r="F130" s="6" t="str">
        <f t="shared" ref="F130:F143" si="6">B$129&amp;C130</f>
        <v>ロックウール断熱材ロックウール断熱材(マット)</v>
      </c>
    </row>
    <row r="131" spans="2:6">
      <c r="B131" s="171"/>
      <c r="C131" s="64" t="s">
        <v>299</v>
      </c>
      <c r="D131" s="65">
        <v>3.7999999999999999E-2</v>
      </c>
      <c r="E131" s="78"/>
      <c r="F131" s="6" t="str">
        <f t="shared" si="6"/>
        <v>ロックウール断熱材ロックウール断熱材(フェルト)</v>
      </c>
    </row>
    <row r="132" spans="2:6">
      <c r="B132" s="171"/>
      <c r="C132" s="64" t="s">
        <v>300</v>
      </c>
      <c r="D132" s="65">
        <v>3.5999999999999997E-2</v>
      </c>
      <c r="E132" s="78"/>
      <c r="F132" s="6" t="str">
        <f t="shared" si="6"/>
        <v>ロックウール断熱材ロックウール断熱材(ボード)</v>
      </c>
    </row>
    <row r="133" spans="2:6">
      <c r="B133" s="171"/>
      <c r="C133" s="64" t="s">
        <v>301</v>
      </c>
      <c r="D133" s="65">
        <v>4.7E-2</v>
      </c>
      <c r="E133" s="78"/>
      <c r="F133" s="6" t="str">
        <f t="shared" si="6"/>
        <v>ロックウール断熱材吹込み用ロックウール 25K 相当</v>
      </c>
    </row>
    <row r="134" spans="2:6">
      <c r="B134" s="171"/>
      <c r="C134" s="64" t="s">
        <v>302</v>
      </c>
      <c r="D134" s="65">
        <v>3.9E-2</v>
      </c>
      <c r="E134" s="78"/>
      <c r="F134" s="6" t="str">
        <f t="shared" si="6"/>
        <v>ロックウール断熱材吹込み用ロックウール 65K 相当</v>
      </c>
    </row>
    <row r="135" spans="2:6">
      <c r="B135" s="171"/>
      <c r="C135" s="64" t="s">
        <v>303</v>
      </c>
      <c r="D135" s="65">
        <v>4.4999999999999998E-2</v>
      </c>
      <c r="E135" s="65" t="s">
        <v>238</v>
      </c>
      <c r="F135" s="6" t="str">
        <f t="shared" si="6"/>
        <v>ロックウール断熱材ロックウール断熱材 LA</v>
      </c>
    </row>
    <row r="136" spans="2:6">
      <c r="B136" s="171"/>
      <c r="C136" s="64" t="s">
        <v>304</v>
      </c>
      <c r="D136" s="65">
        <v>4.2999999999999997E-2</v>
      </c>
      <c r="E136" s="65" t="s">
        <v>238</v>
      </c>
      <c r="F136" s="6" t="str">
        <f t="shared" si="6"/>
        <v>ロックウール断熱材ロックウール断熱材 LB</v>
      </c>
    </row>
    <row r="137" spans="2:6">
      <c r="B137" s="171"/>
      <c r="C137" s="64" t="s">
        <v>305</v>
      </c>
      <c r="D137" s="65">
        <v>4.1000000000000002E-2</v>
      </c>
      <c r="E137" s="65" t="s">
        <v>238</v>
      </c>
      <c r="F137" s="6" t="str">
        <f t="shared" ref="F137:F142" si="7">B$129&amp;C137</f>
        <v>ロックウール断熱材ロックウール断熱材 LC</v>
      </c>
    </row>
    <row r="138" spans="2:6">
      <c r="B138" s="171"/>
      <c r="C138" s="64" t="s">
        <v>306</v>
      </c>
      <c r="D138" s="65">
        <v>3.9E-2</v>
      </c>
      <c r="E138" s="65" t="s">
        <v>238</v>
      </c>
      <c r="F138" s="6" t="str">
        <f t="shared" si="7"/>
        <v>ロックウール断熱材ロックウール断熱材 LD</v>
      </c>
    </row>
    <row r="139" spans="2:6">
      <c r="B139" s="171"/>
      <c r="C139" s="64" t="s">
        <v>307</v>
      </c>
      <c r="D139" s="65">
        <v>3.7999999999999999E-2</v>
      </c>
      <c r="E139" s="65" t="s">
        <v>238</v>
      </c>
      <c r="F139" s="6" t="str">
        <f t="shared" si="7"/>
        <v>ロックウール断熱材ロックウール断熱材 MA</v>
      </c>
    </row>
    <row r="140" spans="2:6">
      <c r="B140" s="171"/>
      <c r="C140" s="64" t="s">
        <v>308</v>
      </c>
      <c r="D140" s="65">
        <v>3.6999999999999998E-2</v>
      </c>
      <c r="E140" s="65" t="s">
        <v>238</v>
      </c>
      <c r="F140" s="6" t="str">
        <f t="shared" si="7"/>
        <v>ロックウール断熱材ロックウール断熱材 MB</v>
      </c>
    </row>
    <row r="141" spans="2:6">
      <c r="B141" s="171"/>
      <c r="C141" s="64" t="s">
        <v>309</v>
      </c>
      <c r="D141" s="65">
        <v>3.5999999999999997E-2</v>
      </c>
      <c r="E141" s="65" t="s">
        <v>238</v>
      </c>
      <c r="F141" s="6" t="str">
        <f t="shared" si="7"/>
        <v>ロックウール断熱材ロックウール断熱材 MC</v>
      </c>
    </row>
    <row r="142" spans="2:6">
      <c r="B142" s="171"/>
      <c r="C142" s="64" t="s">
        <v>310</v>
      </c>
      <c r="D142" s="65">
        <v>3.5999999999999997E-2</v>
      </c>
      <c r="E142" s="65" t="s">
        <v>238</v>
      </c>
      <c r="F142" s="6" t="str">
        <f t="shared" si="7"/>
        <v>ロックウール断熱材ロックウール断熱材 HA</v>
      </c>
    </row>
    <row r="143" spans="2:6">
      <c r="B143" s="171"/>
      <c r="C143" s="64" t="s">
        <v>311</v>
      </c>
      <c r="D143" s="65">
        <v>3.5000000000000003E-2</v>
      </c>
      <c r="E143" s="65" t="s">
        <v>238</v>
      </c>
      <c r="F143" s="6" t="str">
        <f t="shared" si="6"/>
        <v>ロックウール断熱材ロックウール断熱材 HB</v>
      </c>
    </row>
    <row r="144" spans="2:6">
      <c r="B144" s="172"/>
      <c r="C144" s="66" t="s">
        <v>312</v>
      </c>
      <c r="D144" s="67">
        <v>3.4000000000000002E-2</v>
      </c>
      <c r="E144" s="67" t="s">
        <v>238</v>
      </c>
      <c r="F144" s="6" t="str">
        <f>B$129&amp;C144</f>
        <v>ロックウール断熱材ロックウール断熱材 HC</v>
      </c>
    </row>
    <row r="145" spans="2:6">
      <c r="B145" s="175" t="s">
        <v>195</v>
      </c>
      <c r="C145" s="62" t="s">
        <v>313</v>
      </c>
      <c r="D145" s="63">
        <v>0.04</v>
      </c>
      <c r="E145" s="77"/>
      <c r="F145" s="6" t="str">
        <f>B$145&amp;C145</f>
        <v>セルローズファイバー断熱材吹込み用セルローズファイバー 25K</v>
      </c>
    </row>
    <row r="146" spans="2:6">
      <c r="B146" s="176"/>
      <c r="C146" s="64" t="s">
        <v>314</v>
      </c>
      <c r="D146" s="65">
        <v>0.04</v>
      </c>
      <c r="E146" s="78"/>
      <c r="F146" s="6" t="str">
        <f>B$145&amp;C146</f>
        <v>セルローズファイバー断熱材吹込み用セルローズファイバー 45K</v>
      </c>
    </row>
    <row r="147" spans="2:6">
      <c r="B147" s="177"/>
      <c r="C147" s="66" t="s">
        <v>315</v>
      </c>
      <c r="D147" s="67">
        <v>0.04</v>
      </c>
      <c r="E147" s="79"/>
      <c r="F147" s="6" t="str">
        <f>B$145&amp;C147</f>
        <v>セルローズファイバー断熱材吹込み用セルローズファイバー 55K</v>
      </c>
    </row>
    <row r="148" spans="2:6">
      <c r="B148" s="175" t="s">
        <v>191</v>
      </c>
      <c r="C148" s="62" t="s">
        <v>316</v>
      </c>
      <c r="D148" s="63">
        <v>0.04</v>
      </c>
      <c r="E148" s="77"/>
      <c r="F148" s="6" t="str">
        <f>B$148&amp;C148</f>
        <v>ポリスチレンフォーム断熱材押出法ポリスチレンフォーム 保温板 1 種</v>
      </c>
    </row>
    <row r="149" spans="2:6">
      <c r="B149" s="176"/>
      <c r="C149" s="64" t="s">
        <v>317</v>
      </c>
      <c r="D149" s="65">
        <v>3.4000000000000002E-2</v>
      </c>
      <c r="E149" s="78"/>
      <c r="F149" s="6" t="str">
        <f t="shared" ref="F149:F174" si="8">B$148&amp;C149</f>
        <v>ポリスチレンフォーム断熱材押出法ポリスチレンフォーム 保温板 2 種</v>
      </c>
    </row>
    <row r="150" spans="2:6">
      <c r="B150" s="176"/>
      <c r="C150" s="64" t="s">
        <v>318</v>
      </c>
      <c r="D150" s="65">
        <v>2.8000000000000001E-2</v>
      </c>
      <c r="E150" s="78"/>
      <c r="F150" s="6" t="str">
        <f t="shared" si="8"/>
        <v>ポリスチレンフォーム断熱材押出法ポリスチレンフォーム 保温板 3 種</v>
      </c>
    </row>
    <row r="151" spans="2:6">
      <c r="B151" s="176"/>
      <c r="C151" s="64" t="s">
        <v>319</v>
      </c>
      <c r="D151" s="65">
        <v>4.2000000000000003E-2</v>
      </c>
      <c r="E151" s="78"/>
      <c r="F151" s="6" t="str">
        <f t="shared" si="8"/>
        <v>ポリスチレンフォーム断熱材A 種ポリエチレンフォーム 保温板 1 種 2 号</v>
      </c>
    </row>
    <row r="152" spans="2:6">
      <c r="B152" s="176"/>
      <c r="C152" s="64" t="s">
        <v>320</v>
      </c>
      <c r="D152" s="65">
        <v>3.7999999999999999E-2</v>
      </c>
      <c r="E152" s="78"/>
      <c r="F152" s="6" t="str">
        <f t="shared" si="8"/>
        <v>ポリスチレンフォーム断熱材A 種ポリエチレンフォーム 保温板 2 種</v>
      </c>
    </row>
    <row r="153" spans="2:6">
      <c r="B153" s="176"/>
      <c r="C153" s="64" t="s">
        <v>321</v>
      </c>
      <c r="D153" s="65">
        <v>3.4000000000000002E-2</v>
      </c>
      <c r="E153" s="78"/>
      <c r="F153" s="6" t="str">
        <f t="shared" si="8"/>
        <v>ポリスチレンフォーム断熱材ビーズ法ポリスチレンフォーム 保温板 特号</v>
      </c>
    </row>
    <row r="154" spans="2:6">
      <c r="B154" s="176"/>
      <c r="C154" s="64" t="s">
        <v>322</v>
      </c>
      <c r="D154" s="65">
        <v>3.5999999999999997E-2</v>
      </c>
      <c r="E154" s="78"/>
      <c r="F154" s="6" t="str">
        <f t="shared" si="8"/>
        <v>ポリスチレンフォーム断熱材ビーズ法ポリスチレンフォーム 保温板 1 号</v>
      </c>
    </row>
    <row r="155" spans="2:6">
      <c r="B155" s="176"/>
      <c r="C155" s="64" t="s">
        <v>323</v>
      </c>
      <c r="D155" s="65">
        <v>3.6999999999999998E-2</v>
      </c>
      <c r="E155" s="78"/>
      <c r="F155" s="6" t="str">
        <f t="shared" si="8"/>
        <v>ポリスチレンフォーム断熱材ビーズ法ポリスチレンフォーム 保温板 2 号</v>
      </c>
    </row>
    <row r="156" spans="2:6">
      <c r="B156" s="176"/>
      <c r="C156" s="64" t="s">
        <v>324</v>
      </c>
      <c r="D156" s="65">
        <v>0.04</v>
      </c>
      <c r="E156" s="78"/>
      <c r="F156" s="6" t="str">
        <f t="shared" si="8"/>
        <v>ポリスチレンフォーム断熱材ビーズ法ポリスチレンフォーム 保温板 3 号</v>
      </c>
    </row>
    <row r="157" spans="2:6">
      <c r="B157" s="176"/>
      <c r="C157" s="64" t="s">
        <v>325</v>
      </c>
      <c r="D157" s="65">
        <v>4.2999999999999997E-2</v>
      </c>
      <c r="E157" s="78"/>
      <c r="F157" s="6" t="str">
        <f t="shared" si="8"/>
        <v>ポリスチレンフォーム断熱材ビーズ法ポリスチレンフォーム 保温板 4 号</v>
      </c>
    </row>
    <row r="158" spans="2:6">
      <c r="B158" s="176"/>
      <c r="C158" s="64" t="s">
        <v>326</v>
      </c>
      <c r="D158" s="65">
        <v>3.4000000000000002E-2</v>
      </c>
      <c r="E158" s="65" t="s">
        <v>238</v>
      </c>
      <c r="F158" s="6" t="str">
        <f t="shared" si="8"/>
        <v>ポリスチレンフォーム断熱材ビーズ法ポリスチレンフォーム断熱材 1 号</v>
      </c>
    </row>
    <row r="159" spans="2:6">
      <c r="B159" s="176"/>
      <c r="C159" s="64" t="s">
        <v>327</v>
      </c>
      <c r="D159" s="65">
        <v>3.5999999999999997E-2</v>
      </c>
      <c r="E159" s="65" t="s">
        <v>238</v>
      </c>
      <c r="F159" s="6" t="str">
        <f t="shared" si="8"/>
        <v>ポリスチレンフォーム断熱材ビーズ法ポリスチレンフォーム断熱材 2 号</v>
      </c>
    </row>
    <row r="160" spans="2:6">
      <c r="B160" s="176"/>
      <c r="C160" s="64" t="s">
        <v>328</v>
      </c>
      <c r="D160" s="65">
        <v>3.7999999999999999E-2</v>
      </c>
      <c r="E160" s="65" t="s">
        <v>238</v>
      </c>
      <c r="F160" s="6" t="str">
        <f t="shared" si="8"/>
        <v>ポリスチレンフォーム断熱材ビーズ法ポリスチレンフォーム断熱材 3 号</v>
      </c>
    </row>
    <row r="161" spans="2:6">
      <c r="B161" s="176"/>
      <c r="C161" s="64" t="s">
        <v>329</v>
      </c>
      <c r="D161" s="65">
        <v>4.1000000000000002E-2</v>
      </c>
      <c r="E161" s="65" t="s">
        <v>238</v>
      </c>
      <c r="F161" s="6" t="str">
        <f t="shared" si="8"/>
        <v>ポリスチレンフォーム断熱材ビーズ法ポリスチレンフォーム断熱材 4 号</v>
      </c>
    </row>
    <row r="162" spans="2:6">
      <c r="B162" s="176"/>
      <c r="C162" s="64" t="s">
        <v>330</v>
      </c>
      <c r="D162" s="65">
        <v>0.04</v>
      </c>
      <c r="E162" s="65" t="s">
        <v>238</v>
      </c>
      <c r="F162" s="6" t="str">
        <f t="shared" si="8"/>
        <v>ポリスチレンフォーム断熱材押出法ポリスチレンフォーム断熱材 1 種 b A</v>
      </c>
    </row>
    <row r="163" spans="2:6">
      <c r="B163" s="176"/>
      <c r="C163" s="64" t="s">
        <v>331</v>
      </c>
      <c r="D163" s="65">
        <v>3.7999999999999999E-2</v>
      </c>
      <c r="E163" s="65" t="s">
        <v>238</v>
      </c>
      <c r="F163" s="6" t="str">
        <f t="shared" si="8"/>
        <v>ポリスチレンフォーム断熱材押出法ポリスチレンフォーム断熱材 1 種 b B</v>
      </c>
    </row>
    <row r="164" spans="2:6">
      <c r="B164" s="176"/>
      <c r="C164" s="64" t="s">
        <v>332</v>
      </c>
      <c r="D164" s="65">
        <v>3.5999999999999997E-2</v>
      </c>
      <c r="E164" s="65" t="s">
        <v>238</v>
      </c>
      <c r="F164" s="6" t="str">
        <f t="shared" si="8"/>
        <v>ポリスチレンフォーム断熱材押出法ポリスチレンフォーム断熱材 1 種 b C</v>
      </c>
    </row>
    <row r="165" spans="2:6">
      <c r="B165" s="176"/>
      <c r="C165" s="64" t="s">
        <v>333</v>
      </c>
      <c r="D165" s="65">
        <v>3.4000000000000002E-2</v>
      </c>
      <c r="E165" s="65" t="s">
        <v>238</v>
      </c>
      <c r="F165" s="6" t="str">
        <f t="shared" si="8"/>
        <v>ポリスチレンフォーム断熱材押出法ポリスチレンフォーム断熱材 2 種 b A</v>
      </c>
    </row>
    <row r="166" spans="2:6">
      <c r="B166" s="176"/>
      <c r="C166" s="64" t="s">
        <v>334</v>
      </c>
      <c r="D166" s="65">
        <v>3.2000000000000001E-2</v>
      </c>
      <c r="E166" s="65" t="s">
        <v>238</v>
      </c>
      <c r="F166" s="6" t="str">
        <f t="shared" si="8"/>
        <v>ポリスチレンフォーム断熱材押出法ポリスチレンフォーム断熱材 2 種 b B</v>
      </c>
    </row>
    <row r="167" spans="2:6">
      <c r="B167" s="176"/>
      <c r="C167" s="64" t="s">
        <v>335</v>
      </c>
      <c r="D167" s="65">
        <v>0.03</v>
      </c>
      <c r="E167" s="65" t="s">
        <v>238</v>
      </c>
      <c r="F167" s="6" t="str">
        <f t="shared" si="8"/>
        <v>ポリスチレンフォーム断熱材押出法ポリスチレンフォーム断熱材 2 種 b C</v>
      </c>
    </row>
    <row r="168" spans="2:6">
      <c r="B168" s="176"/>
      <c r="C168" s="64" t="s">
        <v>336</v>
      </c>
      <c r="D168" s="65">
        <v>2.8000000000000001E-2</v>
      </c>
      <c r="E168" s="65" t="s">
        <v>238</v>
      </c>
      <c r="F168" s="6" t="str">
        <f t="shared" si="8"/>
        <v>ポリスチレンフォーム断熱材押出法ポリスチレンフォーム断熱材 3 種 a A</v>
      </c>
    </row>
    <row r="169" spans="2:6">
      <c r="B169" s="176"/>
      <c r="C169" s="64" t="s">
        <v>337</v>
      </c>
      <c r="D169" s="65">
        <v>2.5999999999999999E-2</v>
      </c>
      <c r="E169" s="65" t="s">
        <v>238</v>
      </c>
      <c r="F169" s="6" t="str">
        <f t="shared" si="8"/>
        <v>ポリスチレンフォーム断熱材押出法ポリスチレンフォーム断熱材 3 種 a B</v>
      </c>
    </row>
    <row r="170" spans="2:6">
      <c r="B170" s="176"/>
      <c r="C170" s="64" t="s">
        <v>338</v>
      </c>
      <c r="D170" s="65">
        <v>2.4E-2</v>
      </c>
      <c r="E170" s="65" t="s">
        <v>238</v>
      </c>
      <c r="F170" s="6" t="str">
        <f t="shared" si="8"/>
        <v>ポリスチレンフォーム断熱材押出法ポリスチレンフォーム断熱材 3 種 a C</v>
      </c>
    </row>
    <row r="171" spans="2:6">
      <c r="B171" s="176"/>
      <c r="C171" s="64" t="s">
        <v>339</v>
      </c>
      <c r="D171" s="65">
        <v>2.1999999999999999E-2</v>
      </c>
      <c r="E171" s="65" t="s">
        <v>238</v>
      </c>
      <c r="F171" s="6" t="str">
        <f t="shared" si="8"/>
        <v>ポリスチレンフォーム断熱材押出法ポリスチレンフォーム断熱材 3 種 a D</v>
      </c>
    </row>
    <row r="172" spans="2:6">
      <c r="B172" s="176"/>
      <c r="C172" s="64" t="s">
        <v>340</v>
      </c>
      <c r="D172" s="65">
        <v>2.8000000000000001E-2</v>
      </c>
      <c r="E172" s="65" t="s">
        <v>238</v>
      </c>
      <c r="F172" s="6" t="str">
        <f t="shared" si="8"/>
        <v>ポリスチレンフォーム断熱材押出法ポリスチレンフォーム断熱材 3 種 b A</v>
      </c>
    </row>
    <row r="173" spans="2:6">
      <c r="B173" s="176"/>
      <c r="C173" s="64" t="s">
        <v>341</v>
      </c>
      <c r="D173" s="65">
        <v>2.5999999999999999E-2</v>
      </c>
      <c r="E173" s="65" t="s">
        <v>238</v>
      </c>
      <c r="F173" s="6" t="str">
        <f t="shared" si="8"/>
        <v>ポリスチレンフォーム断熱材押出法ポリスチレンフォーム断熱材 3 種 b B</v>
      </c>
    </row>
    <row r="174" spans="2:6">
      <c r="B174" s="176"/>
      <c r="C174" s="64" t="s">
        <v>342</v>
      </c>
      <c r="D174" s="65">
        <v>2.4E-2</v>
      </c>
      <c r="E174" s="65" t="s">
        <v>238</v>
      </c>
      <c r="F174" s="6" t="str">
        <f t="shared" si="8"/>
        <v>ポリスチレンフォーム断熱材押出法ポリスチレンフォーム断熱材 3 種 b C</v>
      </c>
    </row>
    <row r="175" spans="2:6">
      <c r="B175" s="177"/>
      <c r="C175" s="66" t="s">
        <v>343</v>
      </c>
      <c r="D175" s="67">
        <v>2.1999999999999999E-2</v>
      </c>
      <c r="E175" s="67" t="s">
        <v>238</v>
      </c>
      <c r="F175" s="6" t="str">
        <f>B$148&amp;C175</f>
        <v>ポリスチレンフォーム断熱材押出法ポリスチレンフォーム断熱材 3 種 b D</v>
      </c>
    </row>
    <row r="176" spans="2:6">
      <c r="B176" s="170" t="s">
        <v>192</v>
      </c>
      <c r="C176" s="62" t="s">
        <v>344</v>
      </c>
      <c r="D176" s="63">
        <v>2.3E-2</v>
      </c>
      <c r="E176" s="77"/>
      <c r="F176" s="3" t="str">
        <f>B$176&amp;C176</f>
        <v>ウレタンフォーム断熱材硬質ウレタンフォーム 保温板 2 種 1 号</v>
      </c>
    </row>
    <row r="177" spans="2:6">
      <c r="B177" s="171"/>
      <c r="C177" s="64" t="s">
        <v>345</v>
      </c>
      <c r="D177" s="65">
        <v>2.4E-2</v>
      </c>
      <c r="E177" s="78"/>
      <c r="F177" s="3" t="str">
        <f>B$176&amp;C177</f>
        <v>ウレタンフォーム断熱材硬質ウレタンフォーム 保温板 2 種 2 号</v>
      </c>
    </row>
    <row r="178" spans="2:6">
      <c r="B178" s="171"/>
      <c r="C178" s="64" t="s">
        <v>346</v>
      </c>
      <c r="D178" s="65">
        <v>2.9000000000000001E-2</v>
      </c>
      <c r="E178" s="65" t="s">
        <v>238</v>
      </c>
      <c r="F178" s="3" t="str">
        <f>B$176&amp;C178</f>
        <v>ウレタンフォーム断熱材硬質ウレタンフォーム断熱材 1 種</v>
      </c>
    </row>
    <row r="179" spans="2:6">
      <c r="B179" s="171"/>
      <c r="C179" s="64" t="s">
        <v>347</v>
      </c>
      <c r="D179" s="65">
        <v>2.3E-2</v>
      </c>
      <c r="E179" s="65" t="s">
        <v>238</v>
      </c>
      <c r="F179" s="3" t="str">
        <f>B$176&amp;C179</f>
        <v>ウレタンフォーム断熱材硬質ウレタンフォーム断熱材 2 種 1 号</v>
      </c>
    </row>
    <row r="180" spans="2:6">
      <c r="B180" s="171"/>
      <c r="C180" s="64" t="s">
        <v>348</v>
      </c>
      <c r="D180" s="65">
        <v>2.4E-2</v>
      </c>
      <c r="E180" s="65" t="s">
        <v>238</v>
      </c>
      <c r="F180" s="3" t="str">
        <f t="shared" ref="F180:F184" si="9">B$176&amp;C180</f>
        <v>ウレタンフォーム断熱材硬質ウレタンフォーム断熱材 2 種 2 号</v>
      </c>
    </row>
    <row r="181" spans="2:6">
      <c r="B181" s="171"/>
      <c r="C181" s="64" t="s">
        <v>349</v>
      </c>
      <c r="D181" s="65">
        <v>2.7E-2</v>
      </c>
      <c r="E181" s="65" t="s">
        <v>238</v>
      </c>
      <c r="F181" s="3" t="str">
        <f t="shared" si="9"/>
        <v>ウレタンフォーム断熱材硬質ウレタンフォーム断熱材 2 種 3 号</v>
      </c>
    </row>
    <row r="182" spans="2:6">
      <c r="B182" s="171"/>
      <c r="C182" s="64" t="s">
        <v>350</v>
      </c>
      <c r="D182" s="65">
        <v>2.8000000000000001E-2</v>
      </c>
      <c r="E182" s="65" t="s">
        <v>238</v>
      </c>
      <c r="F182" s="3" t="str">
        <f t="shared" si="9"/>
        <v>ウレタンフォーム断熱材硬質ウレタンフォーム断熱材 2 種 4 号</v>
      </c>
    </row>
    <row r="183" spans="2:6">
      <c r="B183" s="171"/>
      <c r="C183" s="64" t="s">
        <v>351</v>
      </c>
      <c r="D183" s="65">
        <v>3.4000000000000002E-2</v>
      </c>
      <c r="E183" s="78"/>
      <c r="F183" s="3" t="str">
        <f t="shared" si="9"/>
        <v>ウレタンフォーム断熱材吹付け硬質ウレタンフォーム A 種 1</v>
      </c>
    </row>
    <row r="184" spans="2:6">
      <c r="B184" s="171"/>
      <c r="C184" s="64" t="s">
        <v>352</v>
      </c>
      <c r="D184" s="65">
        <v>2.5999999999999999E-2</v>
      </c>
      <c r="E184" s="78"/>
      <c r="F184" s="3" t="str">
        <f t="shared" si="9"/>
        <v>ウレタンフォーム断熱材吹付け硬質ウレタンフォーム A 種 1H</v>
      </c>
    </row>
    <row r="185" spans="2:6">
      <c r="B185" s="172"/>
      <c r="C185" s="66" t="s">
        <v>353</v>
      </c>
      <c r="D185" s="67">
        <v>0.04</v>
      </c>
      <c r="E185" s="79"/>
      <c r="F185" s="3" t="str">
        <f>B$176&amp;C185</f>
        <v>ウレタンフォーム断熱材吹付け硬質ウレタンフォーム A 種 3</v>
      </c>
    </row>
    <row r="186" spans="2:6">
      <c r="B186" s="170" t="s">
        <v>167</v>
      </c>
      <c r="C186" s="62" t="s">
        <v>354</v>
      </c>
      <c r="D186" s="63">
        <v>2.1999999999999999E-2</v>
      </c>
      <c r="E186" s="77"/>
      <c r="F186" s="3" t="str">
        <f>B$186&amp;C186</f>
        <v>フェノールフォーム断熱材フェノールフォーム 保温板 1 種 1 号</v>
      </c>
    </row>
    <row r="187" spans="2:6">
      <c r="B187" s="171"/>
      <c r="C187" s="64" t="s">
        <v>355</v>
      </c>
      <c r="D187" s="65">
        <v>2.1999999999999999E-2</v>
      </c>
      <c r="E187" s="78"/>
      <c r="F187" s="3" t="str">
        <f t="shared" ref="F187:F203" si="10">B$186&amp;C187</f>
        <v>フェノールフォーム断熱材フェノールフォーム 保温板 1 種 2 号</v>
      </c>
    </row>
    <row r="188" spans="2:6">
      <c r="B188" s="171"/>
      <c r="C188" s="64" t="s">
        <v>356</v>
      </c>
      <c r="D188" s="65">
        <v>2.1999999999999999E-2</v>
      </c>
      <c r="E188" s="65" t="s">
        <v>238</v>
      </c>
      <c r="F188" s="3" t="str">
        <f t="shared" si="10"/>
        <v>フェノールフォーム断熱材フェノールフォーム断熱材 1 種 1 号 AⅠ、AⅡ</v>
      </c>
    </row>
    <row r="189" spans="2:6">
      <c r="B189" s="171"/>
      <c r="C189" s="64" t="s">
        <v>357</v>
      </c>
      <c r="D189" s="65">
        <v>2.1000000000000001E-2</v>
      </c>
      <c r="E189" s="65" t="s">
        <v>238</v>
      </c>
      <c r="F189" s="3" t="str">
        <f t="shared" si="10"/>
        <v>フェノールフォーム断熱材フェノールフォーム断熱材 1 種 1 号 BⅠ、BⅡ</v>
      </c>
    </row>
    <row r="190" spans="2:6">
      <c r="B190" s="171"/>
      <c r="C190" s="64" t="s">
        <v>358</v>
      </c>
      <c r="D190" s="65">
        <v>0.02</v>
      </c>
      <c r="E190" s="65" t="s">
        <v>238</v>
      </c>
      <c r="F190" s="3" t="str">
        <f t="shared" si="10"/>
        <v>フェノールフォーム断熱材フェノールフォーム断熱材 1 種 1 号 CⅠ、CⅡ</v>
      </c>
    </row>
    <row r="191" spans="2:6">
      <c r="B191" s="171"/>
      <c r="C191" s="64" t="s">
        <v>359</v>
      </c>
      <c r="D191" s="65">
        <v>1.9E-2</v>
      </c>
      <c r="E191" s="65" t="s">
        <v>238</v>
      </c>
      <c r="F191" s="3" t="str">
        <f t="shared" si="10"/>
        <v>フェノールフォーム断熱材フェノールフォーム断熱材 1 種 1 号 DⅠ、DⅡ</v>
      </c>
    </row>
    <row r="192" spans="2:6">
      <c r="B192" s="171"/>
      <c r="C192" s="64" t="s">
        <v>360</v>
      </c>
      <c r="D192" s="65">
        <v>1.7999999999999999E-2</v>
      </c>
      <c r="E192" s="65" t="s">
        <v>238</v>
      </c>
      <c r="F192" s="3" t="str">
        <f t="shared" si="10"/>
        <v>フェノールフォーム断熱材フェノールフォーム断熱材 1 種 1 号 EⅠ、EⅡ</v>
      </c>
    </row>
    <row r="193" spans="2:6">
      <c r="B193" s="171"/>
      <c r="C193" s="64" t="s">
        <v>361</v>
      </c>
      <c r="D193" s="65">
        <v>2.1999999999999999E-2</v>
      </c>
      <c r="E193" s="65" t="s">
        <v>238</v>
      </c>
      <c r="F193" s="3" t="str">
        <f t="shared" si="10"/>
        <v>フェノールフォーム断熱材フェノールフォーム断熱材 1 種 2 号 AⅠ、AⅡ</v>
      </c>
    </row>
    <row r="194" spans="2:6">
      <c r="B194" s="171"/>
      <c r="C194" s="64" t="s">
        <v>362</v>
      </c>
      <c r="D194" s="65">
        <v>2.1000000000000001E-2</v>
      </c>
      <c r="E194" s="65" t="s">
        <v>238</v>
      </c>
      <c r="F194" s="3" t="str">
        <f t="shared" si="10"/>
        <v>フェノールフォーム断熱材フェノールフォーム断熱材 1 種 2 号 BⅠ、BⅡ</v>
      </c>
    </row>
    <row r="195" spans="2:6">
      <c r="B195" s="171"/>
      <c r="C195" s="64" t="s">
        <v>363</v>
      </c>
      <c r="D195" s="65">
        <v>0.02</v>
      </c>
      <c r="E195" s="65" t="s">
        <v>238</v>
      </c>
      <c r="F195" s="3" t="str">
        <f t="shared" si="10"/>
        <v>フェノールフォーム断熱材フェノールフォーム断熱材 1 種 2 号 CⅠ、CⅡ</v>
      </c>
    </row>
    <row r="196" spans="2:6">
      <c r="B196" s="171"/>
      <c r="C196" s="64" t="s">
        <v>364</v>
      </c>
      <c r="D196" s="65">
        <v>1.9E-2</v>
      </c>
      <c r="E196" s="65" t="s">
        <v>238</v>
      </c>
      <c r="F196" s="3" t="str">
        <f t="shared" si="10"/>
        <v>フェノールフォーム断熱材フェノールフォーム断熱材 1 種 2 号 DⅠ、DⅡ</v>
      </c>
    </row>
    <row r="197" spans="2:6">
      <c r="B197" s="171"/>
      <c r="C197" s="64" t="s">
        <v>365</v>
      </c>
      <c r="D197" s="65">
        <v>1.7999999999999999E-2</v>
      </c>
      <c r="E197" s="65" t="s">
        <v>238</v>
      </c>
      <c r="F197" s="3" t="str">
        <f t="shared" si="10"/>
        <v>フェノールフォーム断熱材フェノールフォーム断熱材 1 種 2 号 EⅠ、EⅡ</v>
      </c>
    </row>
    <row r="198" spans="2:6">
      <c r="B198" s="171"/>
      <c r="C198" s="64" t="s">
        <v>366</v>
      </c>
      <c r="D198" s="65">
        <v>2.1999999999999999E-2</v>
      </c>
      <c r="E198" s="65" t="s">
        <v>238</v>
      </c>
      <c r="F198" s="3" t="str">
        <f t="shared" si="10"/>
        <v>フェノールフォーム断熱材フェノールフォーム断熱材 1 種 3 号 AⅠ、AⅡ</v>
      </c>
    </row>
    <row r="199" spans="2:6">
      <c r="B199" s="171"/>
      <c r="C199" s="64" t="s">
        <v>367</v>
      </c>
      <c r="D199" s="65">
        <v>2.1000000000000001E-2</v>
      </c>
      <c r="E199" s="65" t="s">
        <v>238</v>
      </c>
      <c r="F199" s="3" t="str">
        <f t="shared" si="10"/>
        <v>フェノールフォーム断熱材フェノールフォーム断熱材 1 種 3 号 BⅠ、BⅡ</v>
      </c>
    </row>
    <row r="200" spans="2:6">
      <c r="B200" s="171"/>
      <c r="C200" s="64" t="s">
        <v>368</v>
      </c>
      <c r="D200" s="65">
        <v>0.02</v>
      </c>
      <c r="E200" s="65" t="s">
        <v>238</v>
      </c>
      <c r="F200" s="3" t="str">
        <f t="shared" si="10"/>
        <v>フェノールフォーム断熱材フェノールフォーム断熱材 1 種 3 号 CⅠ、CⅡ</v>
      </c>
    </row>
    <row r="201" spans="2:6">
      <c r="B201" s="171"/>
      <c r="C201" s="64" t="s">
        <v>369</v>
      </c>
      <c r="D201" s="65">
        <v>1.9E-2</v>
      </c>
      <c r="E201" s="65" t="s">
        <v>238</v>
      </c>
      <c r="F201" s="3" t="str">
        <f t="shared" si="10"/>
        <v>フェノールフォーム断熱材フェノールフォーム断熱材 1 種 3 号 DⅠ、DⅡ</v>
      </c>
    </row>
    <row r="202" spans="2:6">
      <c r="B202" s="171"/>
      <c r="C202" s="64" t="s">
        <v>370</v>
      </c>
      <c r="D202" s="65">
        <v>1.7999999999999999E-2</v>
      </c>
      <c r="E202" s="65" t="s">
        <v>238</v>
      </c>
      <c r="F202" s="3" t="str">
        <f t="shared" si="10"/>
        <v>フェノールフォーム断熱材フェノールフォーム断熱材 1 種 3 号 EⅠ、EⅡ</v>
      </c>
    </row>
    <row r="203" spans="2:6">
      <c r="B203" s="171"/>
      <c r="C203" s="64" t="s">
        <v>371</v>
      </c>
      <c r="D203" s="65">
        <v>3.5999999999999997E-2</v>
      </c>
      <c r="E203" s="65" t="s">
        <v>238</v>
      </c>
      <c r="F203" s="3" t="str">
        <f t="shared" si="10"/>
        <v>フェノールフォーム断熱材フェノールフォーム断熱材 2 種 1 号 AⅠ、AⅡ</v>
      </c>
    </row>
    <row r="204" spans="2:6">
      <c r="B204" s="171"/>
      <c r="C204" s="64" t="s">
        <v>372</v>
      </c>
      <c r="D204" s="65">
        <v>3.4000000000000002E-2</v>
      </c>
      <c r="E204" s="65" t="s">
        <v>238</v>
      </c>
      <c r="F204" s="3" t="str">
        <f t="shared" ref="F204:F205" si="11">B$186&amp;C204</f>
        <v>フェノールフォーム断熱材フェノールフォーム断熱材 2 種 2 号 AⅠ、AⅡ</v>
      </c>
    </row>
    <row r="205" spans="2:6">
      <c r="B205" s="171"/>
      <c r="C205" s="64" t="s">
        <v>373</v>
      </c>
      <c r="D205" s="65">
        <v>2.8000000000000001E-2</v>
      </c>
      <c r="E205" s="65" t="s">
        <v>238</v>
      </c>
      <c r="F205" s="3" t="str">
        <f t="shared" si="11"/>
        <v>フェノールフォーム断熱材フェノールフォーム断熱材 2 種 3 号 AⅠ、AⅡ</v>
      </c>
    </row>
    <row r="206" spans="2:6">
      <c r="B206" s="172"/>
      <c r="C206" s="66" t="s">
        <v>374</v>
      </c>
      <c r="D206" s="67">
        <v>3.5000000000000003E-2</v>
      </c>
      <c r="E206" s="67" t="s">
        <v>238</v>
      </c>
      <c r="F206" s="3" t="str">
        <f>B$186&amp;C206</f>
        <v>フェノールフォーム断熱材フェノールフォーム断熱材 3 種 1 号 AⅠ、AⅡ</v>
      </c>
    </row>
    <row r="207" spans="2:6">
      <c r="B207" s="170" t="s">
        <v>166</v>
      </c>
      <c r="C207" s="62" t="s">
        <v>375</v>
      </c>
      <c r="D207" s="63">
        <v>4.2000000000000003E-2</v>
      </c>
      <c r="E207" s="63" t="s">
        <v>238</v>
      </c>
      <c r="F207" s="3" t="str">
        <f>B$207&amp;C207</f>
        <v>ポリエチレンフォーム断熱材ポリエチレンフォーム断熱材 1 種 1 号</v>
      </c>
    </row>
    <row r="208" spans="2:6">
      <c r="B208" s="171"/>
      <c r="C208" s="64" t="s">
        <v>376</v>
      </c>
      <c r="D208" s="65">
        <v>4.2000000000000003E-2</v>
      </c>
      <c r="E208" s="65" t="s">
        <v>238</v>
      </c>
      <c r="F208" s="3" t="str">
        <f>B$207&amp;C208</f>
        <v>ポリエチレンフォーム断熱材ポリエチレンフォーム断熱材 1 種 2 号</v>
      </c>
    </row>
    <row r="209" spans="2:6">
      <c r="B209" s="171"/>
      <c r="C209" s="64" t="s">
        <v>377</v>
      </c>
      <c r="D209" s="65">
        <v>3.7999999999999999E-2</v>
      </c>
      <c r="E209" s="65" t="s">
        <v>238</v>
      </c>
      <c r="F209" s="3" t="str">
        <f>B$207&amp;C209</f>
        <v>ポリエチレンフォーム断熱材ポリエチレンフォーム断熱材 2 種</v>
      </c>
    </row>
    <row r="210" spans="2:6">
      <c r="B210" s="172"/>
      <c r="C210" s="66" t="s">
        <v>378</v>
      </c>
      <c r="D210" s="67">
        <v>3.4000000000000002E-2</v>
      </c>
      <c r="E210" s="67" t="s">
        <v>238</v>
      </c>
      <c r="F210" s="3" t="str">
        <f>B$207&amp;C210</f>
        <v>ポリエチレンフォーム断熱材ポリエチレンフォーム断熱材 3 種</v>
      </c>
    </row>
    <row r="211" spans="2:6">
      <c r="B211" s="170" t="s">
        <v>165</v>
      </c>
      <c r="C211" s="62" t="s">
        <v>379</v>
      </c>
      <c r="D211" s="63">
        <v>0.04</v>
      </c>
      <c r="E211" s="63" t="s">
        <v>238</v>
      </c>
      <c r="F211" s="3" t="str">
        <f>B$211&amp;C211</f>
        <v>インシュレーションファイバー断熱材インシュレーションファイバー断熱材 ファイバーマット</v>
      </c>
    </row>
    <row r="212" spans="2:6">
      <c r="B212" s="172"/>
      <c r="C212" s="66" t="s">
        <v>380</v>
      </c>
      <c r="D212" s="67">
        <v>5.1999999999999998E-2</v>
      </c>
      <c r="E212" s="67" t="s">
        <v>238</v>
      </c>
      <c r="F212" s="3" t="str">
        <f>B$211&amp;C212</f>
        <v>インシュレーションファイバー断熱材インシュレーションファイバー断熱材 ファイバーボード</v>
      </c>
    </row>
    <row r="213" spans="2:6">
      <c r="B213" s="72" t="s">
        <v>168</v>
      </c>
      <c r="C213" s="72" t="s">
        <v>174</v>
      </c>
      <c r="D213" s="82" t="s">
        <v>132</v>
      </c>
      <c r="E213" s="82"/>
      <c r="F213" s="3" t="str">
        <f>B$213&amp;C213</f>
        <v>密閉空気層空気層</v>
      </c>
    </row>
    <row r="214" spans="2:6">
      <c r="B214" s="169" t="s">
        <v>59</v>
      </c>
      <c r="C214" s="83" t="s">
        <v>65</v>
      </c>
      <c r="D214" s="84">
        <v>1</v>
      </c>
      <c r="E214" s="82"/>
      <c r="F214" s="3" t="str">
        <f>B214&amp;C214</f>
        <v>新規追加材料テスト</v>
      </c>
    </row>
    <row r="215" spans="2:6">
      <c r="B215" s="169"/>
      <c r="C215" s="83"/>
      <c r="D215" s="84"/>
      <c r="E215" s="82"/>
      <c r="F215" s="3" t="str">
        <f>B214&amp;C215</f>
        <v>新規追加材料</v>
      </c>
    </row>
    <row r="216" spans="2:6">
      <c r="B216" s="169"/>
      <c r="C216" s="83"/>
      <c r="D216" s="84"/>
      <c r="E216" s="82"/>
      <c r="F216" s="3" t="str">
        <f>B214&amp;C216</f>
        <v>新規追加材料</v>
      </c>
    </row>
    <row r="217" spans="2:6">
      <c r="B217" s="169"/>
      <c r="C217" s="83"/>
      <c r="D217" s="84"/>
      <c r="E217" s="82"/>
      <c r="F217" s="3" t="str">
        <f>B214&amp;C217</f>
        <v>新規追加材料</v>
      </c>
    </row>
    <row r="218" spans="2:6">
      <c r="B218" s="169"/>
      <c r="C218" s="83"/>
      <c r="D218" s="84"/>
      <c r="E218" s="82"/>
      <c r="F218" s="3" t="str">
        <f>B214&amp;C218</f>
        <v>新規追加材料</v>
      </c>
    </row>
    <row r="219" spans="2:6">
      <c r="B219" s="169"/>
      <c r="C219" s="83"/>
      <c r="D219" s="84"/>
      <c r="E219" s="82"/>
      <c r="F219" s="3" t="str">
        <f>B214&amp;C219</f>
        <v>新規追加材料</v>
      </c>
    </row>
    <row r="220" spans="2:6">
      <c r="B220" s="169"/>
      <c r="C220" s="83"/>
      <c r="D220" s="84"/>
      <c r="E220" s="82"/>
      <c r="F220" s="3" t="str">
        <f>B214&amp;C220</f>
        <v>新規追加材料</v>
      </c>
    </row>
    <row r="221" spans="2:6">
      <c r="B221" s="169"/>
      <c r="C221" s="83"/>
      <c r="D221" s="84"/>
      <c r="E221" s="82"/>
      <c r="F221" s="3" t="str">
        <f>B214&amp;C221</f>
        <v>新規追加材料</v>
      </c>
    </row>
    <row r="222" spans="2:6">
      <c r="B222" s="169"/>
      <c r="C222" s="83"/>
      <c r="D222" s="84"/>
      <c r="E222" s="82"/>
      <c r="F222" s="3" t="str">
        <f>B214&amp;C222</f>
        <v>新規追加材料</v>
      </c>
    </row>
    <row r="223" spans="2:6">
      <c r="B223" s="169"/>
      <c r="C223" s="83"/>
      <c r="D223" s="84"/>
      <c r="E223" s="82"/>
      <c r="F223" s="3" t="str">
        <f>B214&amp;C223</f>
        <v>新規追加材料</v>
      </c>
    </row>
    <row r="224" spans="2:6"/>
    <row r="225" spans="2:2">
      <c r="B225" s="73" t="s">
        <v>383</v>
      </c>
    </row>
    <row r="226" spans="2:2">
      <c r="B226" s="73" t="s">
        <v>384</v>
      </c>
    </row>
    <row r="227" spans="2:2">
      <c r="B227" s="73" t="s">
        <v>385</v>
      </c>
    </row>
    <row r="228" spans="2:2">
      <c r="B228" s="73" t="s">
        <v>386</v>
      </c>
    </row>
    <row r="229" spans="2:2">
      <c r="B229" s="73" t="s">
        <v>387</v>
      </c>
    </row>
    <row r="230" spans="2:2">
      <c r="B230" s="73" t="s">
        <v>388</v>
      </c>
    </row>
    <row r="231" spans="2:2">
      <c r="B231" s="73" t="s">
        <v>389</v>
      </c>
    </row>
    <row r="232" spans="2:2">
      <c r="B232" s="73" t="s">
        <v>390</v>
      </c>
    </row>
    <row r="233" spans="2:2">
      <c r="B233" s="73" t="s">
        <v>391</v>
      </c>
    </row>
    <row r="234" spans="2:2"/>
  </sheetData>
  <sheetProtection password="EEDE" sheet="1" objects="1" scenarios="1" selectLockedCells="1"/>
  <mergeCells count="17">
    <mergeCell ref="B34:B43"/>
    <mergeCell ref="E4:E5"/>
    <mergeCell ref="B148:B175"/>
    <mergeCell ref="B145:B147"/>
    <mergeCell ref="B1:E2"/>
    <mergeCell ref="B6:B9"/>
    <mergeCell ref="B10:B11"/>
    <mergeCell ref="B12:B19"/>
    <mergeCell ref="B20:B33"/>
    <mergeCell ref="B214:B223"/>
    <mergeCell ref="B176:B185"/>
    <mergeCell ref="B207:B210"/>
    <mergeCell ref="B186:B206"/>
    <mergeCell ref="B44:B55"/>
    <mergeCell ref="B56:B128"/>
    <mergeCell ref="B129:B144"/>
    <mergeCell ref="B211:B2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45"/>
  <sheetViews>
    <sheetView showGridLines="0" zoomScaleNormal="100" workbookViewId="0">
      <selection activeCell="A2" sqref="A2"/>
    </sheetView>
  </sheetViews>
  <sheetFormatPr defaultColWidth="0" defaultRowHeight="13.5" zeroHeight="1"/>
  <cols>
    <col min="1" max="56" width="2.625" customWidth="1"/>
    <col min="57" max="16384" width="9" hidden="1"/>
  </cols>
  <sheetData>
    <row r="1" spans="1:56" ht="21">
      <c r="A1" s="17" t="s">
        <v>136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/>
    <row r="3" spans="1:56"/>
    <row r="4" spans="1:56"/>
    <row r="5" spans="1:56"/>
    <row r="6" spans="1:56"/>
    <row r="7" spans="1:56"/>
    <row r="8" spans="1:56"/>
    <row r="9" spans="1:56"/>
    <row r="10" spans="1:56"/>
    <row r="11" spans="1:56"/>
    <row r="12" spans="1:56"/>
    <row r="13" spans="1:56"/>
    <row r="14" spans="1:56"/>
    <row r="15" spans="1:56"/>
    <row r="16" spans="1:5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</sheetData>
  <sheetProtection password="EEDE" sheet="1" objects="1" scenarios="1" selectLockedCells="1"/>
  <phoneticPr fontId="2"/>
  <pageMargins left="0.59055118110236227" right="0.59055118110236227" top="0.78740157480314965" bottom="0.39370078740157483" header="0.51181102362204722" footer="0.31496062992125984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85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33.625" bestFit="1" customWidth="1"/>
    <col min="2" max="2" width="2.625" customWidth="1"/>
    <col min="3" max="3" width="14.625" bestFit="1" customWidth="1"/>
    <col min="4" max="4" width="11" bestFit="1" customWidth="1"/>
    <col min="5" max="5" width="14.625" bestFit="1" customWidth="1"/>
    <col min="6" max="6" width="15.625" bestFit="1" customWidth="1"/>
    <col min="7" max="7" width="16.25" bestFit="1" customWidth="1"/>
    <col min="8" max="8" width="11" bestFit="1" customWidth="1"/>
    <col min="10" max="10" width="14.625" bestFit="1" customWidth="1"/>
    <col min="12" max="12" width="14.625" bestFit="1" customWidth="1"/>
    <col min="13" max="14" width="15.625" bestFit="1" customWidth="1"/>
    <col min="16" max="16" width="15.625" customWidth="1"/>
    <col min="17" max="17" width="13.75" bestFit="1" customWidth="1"/>
    <col min="19" max="19" width="14.625" bestFit="1" customWidth="1"/>
    <col min="20" max="20" width="37" bestFit="1" customWidth="1"/>
    <col min="21" max="21" width="14.375" bestFit="1" customWidth="1"/>
    <col min="36" max="36" width="9" style="15"/>
    <col min="37" max="37" width="39.125" bestFit="1" customWidth="1"/>
  </cols>
  <sheetData>
    <row r="1" spans="1:37" ht="27">
      <c r="A1" s="4" t="s">
        <v>63</v>
      </c>
      <c r="C1" s="4" t="s">
        <v>12</v>
      </c>
      <c r="D1" s="9" t="s">
        <v>69</v>
      </c>
      <c r="E1" s="4" t="s">
        <v>12</v>
      </c>
      <c r="F1" s="4" t="s">
        <v>79</v>
      </c>
      <c r="G1" s="9" t="s">
        <v>72</v>
      </c>
      <c r="H1" s="9" t="s">
        <v>72</v>
      </c>
      <c r="J1" s="4" t="s">
        <v>12</v>
      </c>
      <c r="K1" s="5"/>
      <c r="L1" s="4" t="s">
        <v>12</v>
      </c>
      <c r="M1" s="4" t="s">
        <v>78</v>
      </c>
      <c r="N1" s="4" t="s">
        <v>79</v>
      </c>
      <c r="O1" s="5"/>
      <c r="P1" s="4" t="s">
        <v>12</v>
      </c>
      <c r="Q1" s="4" t="s">
        <v>30</v>
      </c>
      <c r="R1" s="5"/>
      <c r="S1" s="4" t="s">
        <v>12</v>
      </c>
      <c r="T1" s="4" t="s">
        <v>8</v>
      </c>
      <c r="U1" s="4" t="s">
        <v>9</v>
      </c>
      <c r="V1" s="179" t="s">
        <v>10</v>
      </c>
      <c r="W1" s="179"/>
      <c r="X1" s="4" t="s">
        <v>11</v>
      </c>
      <c r="Y1" s="4" t="s">
        <v>19</v>
      </c>
      <c r="Z1" s="4" t="s">
        <v>95</v>
      </c>
      <c r="AA1" s="4" t="s">
        <v>100</v>
      </c>
      <c r="AB1" s="4" t="s">
        <v>101</v>
      </c>
      <c r="AC1" s="4" t="s">
        <v>102</v>
      </c>
      <c r="AD1" s="4" t="s">
        <v>103</v>
      </c>
      <c r="AE1" s="4" t="s">
        <v>104</v>
      </c>
      <c r="AF1" s="4" t="s">
        <v>105</v>
      </c>
      <c r="AG1" s="4" t="s">
        <v>106</v>
      </c>
      <c r="AH1" s="4" t="s">
        <v>107</v>
      </c>
      <c r="AI1" s="4" t="s">
        <v>108</v>
      </c>
      <c r="AK1" s="4" t="s">
        <v>28</v>
      </c>
    </row>
    <row r="2" spans="1:37">
      <c r="A2" s="59" t="s">
        <v>147</v>
      </c>
      <c r="C2" s="3" t="s">
        <v>66</v>
      </c>
      <c r="D2" s="3">
        <v>0.09</v>
      </c>
      <c r="E2" s="10" t="s">
        <v>66</v>
      </c>
      <c r="F2" s="10" t="s">
        <v>84</v>
      </c>
      <c r="G2" s="11" t="s">
        <v>86</v>
      </c>
      <c r="H2" s="13">
        <v>0.04</v>
      </c>
      <c r="J2" s="3" t="s">
        <v>13</v>
      </c>
      <c r="K2" s="5"/>
      <c r="L2" s="3" t="s">
        <v>13</v>
      </c>
      <c r="M2" s="3" t="s">
        <v>75</v>
      </c>
      <c r="N2" s="3" t="s">
        <v>80</v>
      </c>
      <c r="O2" s="5"/>
      <c r="P2" s="3" t="s">
        <v>75</v>
      </c>
      <c r="Q2" s="3" t="s">
        <v>31</v>
      </c>
      <c r="R2" s="5"/>
      <c r="S2" s="3" t="s">
        <v>13</v>
      </c>
      <c r="T2" s="3" t="s">
        <v>26</v>
      </c>
      <c r="U2" s="86">
        <v>0.86</v>
      </c>
      <c r="V2" s="86">
        <v>0</v>
      </c>
      <c r="W2" s="86">
        <v>0</v>
      </c>
      <c r="X2" s="86">
        <v>0.14000000000000001</v>
      </c>
      <c r="Y2" s="86">
        <f>SUM(U2:X2)</f>
        <v>1</v>
      </c>
      <c r="Z2" s="106" t="str">
        <f>IF(AND(熱貫流率U計算!L$22=熱貫流率U計算!R$22),"○","×")</f>
        <v>○</v>
      </c>
      <c r="AA2" s="106" t="str">
        <f>IF(AND(熱貫流率U計算!L$46=熱貫流率U計算!R$46),"○","×")</f>
        <v>○</v>
      </c>
      <c r="AB2" s="106" t="str">
        <f>IF(AND(熱貫流率U計算!L$70=熱貫流率U計算!R$70),"○","×")</f>
        <v>○</v>
      </c>
      <c r="AC2" s="106" t="str">
        <f>IF(AND(熱貫流率U計算!L$94=熱貫流率U計算!R$94),"○","×")</f>
        <v>○</v>
      </c>
      <c r="AD2" s="106" t="str">
        <f>IF(AND(熱貫流率U計算!L$118=熱貫流率U計算!R$118),"○","×")</f>
        <v>○</v>
      </c>
      <c r="AE2" s="106" t="str">
        <f>IF(AND(熱貫流率U計算!L$142=熱貫流率U計算!R$142),"○","×")</f>
        <v>○</v>
      </c>
      <c r="AF2" s="106" t="str">
        <f>IF(AND(熱貫流率U計算!L$166=熱貫流率U計算!R$166),"○","×")</f>
        <v>○</v>
      </c>
      <c r="AG2" s="106" t="str">
        <f>IF(AND(熱貫流率U計算!L$190=熱貫流率U計算!R$190),"○","×")</f>
        <v>○</v>
      </c>
      <c r="AH2" s="106" t="str">
        <f>IF(AND(熱貫流率U計算!L$214=熱貫流率U計算!R$214),"○","×")</f>
        <v>○</v>
      </c>
      <c r="AI2" s="106" t="str">
        <f>IF(AND(熱貫流率U計算!L$238=熱貫流率U計算!R$238),"○","×")</f>
        <v>○</v>
      </c>
      <c r="AJ2" s="107">
        <v>2</v>
      </c>
      <c r="AK2" s="3" t="str">
        <f t="shared" ref="AK2:AK72" si="0">S2&amp;T2</f>
        <v>屋根たる木間に断熱</v>
      </c>
    </row>
    <row r="3" spans="1:37">
      <c r="A3" s="59" t="s">
        <v>169</v>
      </c>
      <c r="C3" s="3" t="s">
        <v>67</v>
      </c>
      <c r="D3" s="3">
        <v>0.09</v>
      </c>
      <c r="E3" s="12"/>
      <c r="F3" s="12"/>
      <c r="G3" s="13" t="s">
        <v>87</v>
      </c>
      <c r="H3" s="13">
        <v>0.09</v>
      </c>
      <c r="J3" s="3" t="s">
        <v>14</v>
      </c>
      <c r="K3" s="5"/>
      <c r="L3" s="3" t="s">
        <v>14</v>
      </c>
      <c r="M3" s="3" t="s">
        <v>76</v>
      </c>
      <c r="N3" s="3" t="s">
        <v>81</v>
      </c>
      <c r="O3" s="5"/>
      <c r="P3" s="89" t="s">
        <v>75</v>
      </c>
      <c r="Q3" s="3" t="s">
        <v>32</v>
      </c>
      <c r="R3" s="5"/>
      <c r="S3" s="93" t="s">
        <v>13</v>
      </c>
      <c r="T3" s="85" t="s">
        <v>137</v>
      </c>
      <c r="U3" s="86">
        <v>1</v>
      </c>
      <c r="V3" s="92">
        <v>0</v>
      </c>
      <c r="W3" s="92">
        <v>0</v>
      </c>
      <c r="X3" s="92">
        <v>0</v>
      </c>
      <c r="Y3" s="92">
        <f t="shared" ref="Y3" si="1">SUM(U3:X3)</f>
        <v>1</v>
      </c>
      <c r="Z3" s="92" t="s">
        <v>61</v>
      </c>
      <c r="AA3" s="92" t="s">
        <v>61</v>
      </c>
      <c r="AB3" s="92" t="s">
        <v>61</v>
      </c>
      <c r="AC3" s="92" t="s">
        <v>61</v>
      </c>
      <c r="AD3" s="92" t="s">
        <v>61</v>
      </c>
      <c r="AE3" s="92" t="s">
        <v>61</v>
      </c>
      <c r="AF3" s="92" t="s">
        <v>61</v>
      </c>
      <c r="AG3" s="92" t="s">
        <v>61</v>
      </c>
      <c r="AH3" s="92" t="s">
        <v>61</v>
      </c>
      <c r="AI3" s="92" t="s">
        <v>61</v>
      </c>
      <c r="AJ3" s="107">
        <v>1</v>
      </c>
      <c r="AK3" s="3" t="str">
        <f>S3&amp;T3</f>
        <v>屋根外張断熱</v>
      </c>
    </row>
    <row r="4" spans="1:37">
      <c r="A4" s="59" t="s">
        <v>150</v>
      </c>
      <c r="C4" s="3" t="s">
        <v>68</v>
      </c>
      <c r="D4" s="3">
        <v>0.11</v>
      </c>
      <c r="E4" s="13" t="s">
        <v>67</v>
      </c>
      <c r="F4" s="13" t="s">
        <v>85</v>
      </c>
      <c r="G4" s="13" t="s">
        <v>88</v>
      </c>
      <c r="H4" s="13">
        <v>0.09</v>
      </c>
      <c r="J4" s="3" t="s">
        <v>15</v>
      </c>
      <c r="K4" s="5"/>
      <c r="L4" s="3" t="s">
        <v>15</v>
      </c>
      <c r="M4" s="3" t="s">
        <v>77</v>
      </c>
      <c r="N4" s="3" t="s">
        <v>82</v>
      </c>
      <c r="O4" s="5"/>
      <c r="P4" s="90" t="s">
        <v>75</v>
      </c>
      <c r="Q4" s="3" t="s">
        <v>175</v>
      </c>
      <c r="R4" s="5"/>
      <c r="S4" s="93" t="s">
        <v>13</v>
      </c>
      <c r="T4" s="85" t="s">
        <v>437</v>
      </c>
      <c r="U4" s="86">
        <v>1</v>
      </c>
      <c r="V4" s="86">
        <v>0</v>
      </c>
      <c r="W4" s="86">
        <v>0</v>
      </c>
      <c r="X4" s="92">
        <v>0</v>
      </c>
      <c r="Y4" s="92">
        <f t="shared" ref="Y4" si="2">SUM(U4:X4)</f>
        <v>1</v>
      </c>
      <c r="Z4" s="92" t="s">
        <v>91</v>
      </c>
      <c r="AA4" s="92" t="s">
        <v>91</v>
      </c>
      <c r="AB4" s="92" t="s">
        <v>61</v>
      </c>
      <c r="AC4" s="92" t="s">
        <v>61</v>
      </c>
      <c r="AD4" s="92" t="s">
        <v>61</v>
      </c>
      <c r="AE4" s="92" t="s">
        <v>61</v>
      </c>
      <c r="AF4" s="92" t="s">
        <v>61</v>
      </c>
      <c r="AG4" s="92" t="s">
        <v>61</v>
      </c>
      <c r="AH4" s="92" t="s">
        <v>61</v>
      </c>
      <c r="AI4" s="92" t="s">
        <v>61</v>
      </c>
      <c r="AJ4" s="107">
        <v>1</v>
      </c>
      <c r="AK4" s="85" t="str">
        <f>S4&amp;T4</f>
        <v>屋根ＲＣ（内断熱・外断熱・内外断熱共通）</v>
      </c>
    </row>
    <row r="5" spans="1:37">
      <c r="A5" s="59" t="s">
        <v>151</v>
      </c>
      <c r="C5" s="88" t="s">
        <v>446</v>
      </c>
      <c r="D5" s="55">
        <v>0.11</v>
      </c>
      <c r="E5" s="94" t="s">
        <v>68</v>
      </c>
      <c r="F5" s="94" t="s">
        <v>82</v>
      </c>
      <c r="G5" s="95" t="s">
        <v>86</v>
      </c>
      <c r="H5" s="96">
        <v>0.04</v>
      </c>
      <c r="I5" s="97"/>
      <c r="J5" s="54" t="s">
        <v>446</v>
      </c>
      <c r="K5" s="98"/>
      <c r="L5" s="54" t="s">
        <v>446</v>
      </c>
      <c r="M5" s="55" t="s">
        <v>448</v>
      </c>
      <c r="N5" s="55" t="s">
        <v>449</v>
      </c>
      <c r="O5" s="5"/>
      <c r="P5" s="3" t="s">
        <v>76</v>
      </c>
      <c r="Q5" s="3" t="s">
        <v>33</v>
      </c>
      <c r="R5" s="5"/>
      <c r="S5" s="85" t="s">
        <v>14</v>
      </c>
      <c r="T5" s="85" t="s">
        <v>16</v>
      </c>
      <c r="U5" s="86">
        <v>0.87</v>
      </c>
      <c r="V5" s="86">
        <v>0</v>
      </c>
      <c r="W5" s="86">
        <v>0</v>
      </c>
      <c r="X5" s="86">
        <v>0.13</v>
      </c>
      <c r="Y5" s="86">
        <f>SUM(U5:X5)</f>
        <v>1</v>
      </c>
      <c r="Z5" s="86" t="str">
        <f>Z$2</f>
        <v>○</v>
      </c>
      <c r="AA5" s="86" t="str">
        <f>AA$2</f>
        <v>○</v>
      </c>
      <c r="AB5" s="86" t="str">
        <f>AB$2</f>
        <v>○</v>
      </c>
      <c r="AC5" s="86" t="str">
        <f>AC$2</f>
        <v>○</v>
      </c>
      <c r="AD5" s="86" t="str">
        <f t="shared" ref="AD5:AI5" si="3">AD$2</f>
        <v>○</v>
      </c>
      <c r="AE5" s="86" t="str">
        <f t="shared" si="3"/>
        <v>○</v>
      </c>
      <c r="AF5" s="86" t="str">
        <f t="shared" si="3"/>
        <v>○</v>
      </c>
      <c r="AG5" s="86" t="str">
        <f t="shared" si="3"/>
        <v>○</v>
      </c>
      <c r="AH5" s="86" t="str">
        <f t="shared" si="3"/>
        <v>○</v>
      </c>
      <c r="AI5" s="86" t="str">
        <f t="shared" si="3"/>
        <v>○</v>
      </c>
      <c r="AJ5" s="107">
        <v>2</v>
      </c>
      <c r="AK5" s="85" t="str">
        <f t="shared" si="0"/>
        <v>天井桁・梁間に断熱</v>
      </c>
    </row>
    <row r="6" spans="1:37">
      <c r="A6" s="59" t="s">
        <v>155</v>
      </c>
      <c r="C6" s="94" t="s">
        <v>392</v>
      </c>
      <c r="D6" s="85">
        <v>0.15</v>
      </c>
      <c r="E6" s="99"/>
      <c r="F6" s="99"/>
      <c r="G6" s="96" t="s">
        <v>89</v>
      </c>
      <c r="H6" s="96">
        <v>0.11</v>
      </c>
      <c r="I6" s="97"/>
      <c r="J6" s="85" t="s">
        <v>392</v>
      </c>
      <c r="K6" s="97"/>
      <c r="L6" s="85" t="s">
        <v>392</v>
      </c>
      <c r="M6" s="85" t="s">
        <v>409</v>
      </c>
      <c r="N6" s="85" t="s">
        <v>400</v>
      </c>
      <c r="P6" s="89" t="s">
        <v>76</v>
      </c>
      <c r="Q6" s="3" t="s">
        <v>34</v>
      </c>
      <c r="S6" s="93" t="s">
        <v>14</v>
      </c>
      <c r="T6" s="85" t="s">
        <v>17</v>
      </c>
      <c r="U6" s="86">
        <v>1</v>
      </c>
      <c r="V6" s="86">
        <v>0</v>
      </c>
      <c r="W6" s="86">
        <v>0</v>
      </c>
      <c r="X6" s="86">
        <v>0</v>
      </c>
      <c r="Y6" s="92">
        <f t="shared" ref="Y6" si="4">SUM(U6:X6)</f>
        <v>1</v>
      </c>
      <c r="Z6" s="92" t="s">
        <v>61</v>
      </c>
      <c r="AA6" s="92" t="s">
        <v>61</v>
      </c>
      <c r="AB6" s="92" t="s">
        <v>61</v>
      </c>
      <c r="AC6" s="92" t="s">
        <v>61</v>
      </c>
      <c r="AD6" s="92" t="s">
        <v>61</v>
      </c>
      <c r="AE6" s="92" t="s">
        <v>61</v>
      </c>
      <c r="AF6" s="92" t="s">
        <v>61</v>
      </c>
      <c r="AG6" s="92" t="s">
        <v>61</v>
      </c>
      <c r="AH6" s="92" t="s">
        <v>61</v>
      </c>
      <c r="AI6" s="92" t="s">
        <v>61</v>
      </c>
      <c r="AJ6" s="107">
        <v>1</v>
      </c>
      <c r="AK6" s="85" t="str">
        <f t="shared" ref="AK6" si="5">S6&amp;T6</f>
        <v>天井天井に断熱材を敷込む又は吹込む</v>
      </c>
    </row>
    <row r="7" spans="1:37">
      <c r="A7" s="59" t="s">
        <v>157</v>
      </c>
      <c r="C7" s="96" t="s">
        <v>397</v>
      </c>
      <c r="D7" s="85">
        <v>0.15</v>
      </c>
      <c r="E7" s="91" t="s">
        <v>446</v>
      </c>
      <c r="F7" s="91" t="s">
        <v>447</v>
      </c>
      <c r="G7" s="108" t="s">
        <v>86</v>
      </c>
      <c r="H7" s="87">
        <v>0.04</v>
      </c>
      <c r="I7" s="97"/>
      <c r="J7" s="85" t="s">
        <v>393</v>
      </c>
      <c r="K7" s="97"/>
      <c r="L7" s="85" t="s">
        <v>393</v>
      </c>
      <c r="M7" s="85" t="s">
        <v>410</v>
      </c>
      <c r="N7" s="85" t="s">
        <v>401</v>
      </c>
      <c r="P7" s="90" t="s">
        <v>76</v>
      </c>
      <c r="Q7" s="3" t="s">
        <v>176</v>
      </c>
      <c r="S7" s="93" t="s">
        <v>14</v>
      </c>
      <c r="T7" s="85" t="s">
        <v>438</v>
      </c>
      <c r="U7" s="86">
        <v>1</v>
      </c>
      <c r="V7" s="86">
        <v>0</v>
      </c>
      <c r="W7" s="86">
        <v>0</v>
      </c>
      <c r="X7" s="86">
        <v>0</v>
      </c>
      <c r="Y7" s="92">
        <f t="shared" ref="Y7:Y17" si="6">SUM(U7:X7)</f>
        <v>1</v>
      </c>
      <c r="Z7" s="92" t="s">
        <v>439</v>
      </c>
      <c r="AA7" s="92" t="s">
        <v>439</v>
      </c>
      <c r="AB7" s="92" t="s">
        <v>439</v>
      </c>
      <c r="AC7" s="92" t="s">
        <v>439</v>
      </c>
      <c r="AD7" s="92" t="s">
        <v>439</v>
      </c>
      <c r="AE7" s="92" t="s">
        <v>439</v>
      </c>
      <c r="AF7" s="92" t="s">
        <v>439</v>
      </c>
      <c r="AG7" s="92" t="s">
        <v>439</v>
      </c>
      <c r="AH7" s="92" t="s">
        <v>439</v>
      </c>
      <c r="AI7" s="92" t="s">
        <v>439</v>
      </c>
      <c r="AJ7" s="107">
        <v>1</v>
      </c>
      <c r="AK7" s="85" t="str">
        <f t="shared" si="0"/>
        <v>天井ＲＣ（内断熱・外断熱・内外断熱共通）</v>
      </c>
    </row>
    <row r="8" spans="1:37">
      <c r="A8" s="59" t="s">
        <v>163</v>
      </c>
      <c r="C8" s="85" t="s">
        <v>394</v>
      </c>
      <c r="D8" s="85">
        <v>0.11</v>
      </c>
      <c r="E8" s="102"/>
      <c r="F8" s="102"/>
      <c r="G8" s="108" t="s">
        <v>89</v>
      </c>
      <c r="H8" s="87">
        <v>0.11</v>
      </c>
      <c r="I8" s="97"/>
      <c r="J8" s="85" t="s">
        <v>402</v>
      </c>
      <c r="K8" s="97"/>
      <c r="L8" s="85" t="s">
        <v>402</v>
      </c>
      <c r="M8" s="85" t="s">
        <v>411</v>
      </c>
      <c r="N8" s="85" t="s">
        <v>403</v>
      </c>
      <c r="P8" s="3" t="s">
        <v>77</v>
      </c>
      <c r="Q8" s="3" t="s">
        <v>35</v>
      </c>
      <c r="S8" s="85" t="s">
        <v>15</v>
      </c>
      <c r="T8" s="85" t="s">
        <v>18</v>
      </c>
      <c r="U8" s="86">
        <v>0.83</v>
      </c>
      <c r="V8" s="86">
        <v>0</v>
      </c>
      <c r="W8" s="86">
        <v>0</v>
      </c>
      <c r="X8" s="86">
        <v>0.17</v>
      </c>
      <c r="Y8" s="86">
        <f t="shared" si="6"/>
        <v>1</v>
      </c>
      <c r="Z8" s="86" t="str">
        <f t="shared" ref="Z8:AC9" si="7">Z$2</f>
        <v>○</v>
      </c>
      <c r="AA8" s="86" t="str">
        <f t="shared" si="7"/>
        <v>○</v>
      </c>
      <c r="AB8" s="86" t="str">
        <f t="shared" si="7"/>
        <v>○</v>
      </c>
      <c r="AC8" s="86" t="str">
        <f t="shared" si="7"/>
        <v>○</v>
      </c>
      <c r="AD8" s="86" t="str">
        <f t="shared" ref="AD8:AI9" si="8">AD$2</f>
        <v>○</v>
      </c>
      <c r="AE8" s="86" t="str">
        <f t="shared" si="8"/>
        <v>○</v>
      </c>
      <c r="AF8" s="86" t="str">
        <f t="shared" si="8"/>
        <v>○</v>
      </c>
      <c r="AG8" s="86" t="str">
        <f t="shared" si="8"/>
        <v>○</v>
      </c>
      <c r="AH8" s="86" t="str">
        <f t="shared" si="8"/>
        <v>○</v>
      </c>
      <c r="AI8" s="86" t="str">
        <f t="shared" si="8"/>
        <v>○</v>
      </c>
      <c r="AJ8" s="107">
        <v>2</v>
      </c>
      <c r="AK8" s="85" t="str">
        <f t="shared" si="0"/>
        <v>外壁柱・間柱間に断熱</v>
      </c>
    </row>
    <row r="9" spans="1:37">
      <c r="A9" s="59" t="s">
        <v>164</v>
      </c>
      <c r="C9" s="96" t="s">
        <v>398</v>
      </c>
      <c r="D9" s="85">
        <v>0.09</v>
      </c>
      <c r="E9" s="94" t="s">
        <v>392</v>
      </c>
      <c r="F9" s="94" t="s">
        <v>400</v>
      </c>
      <c r="G9" s="95" t="s">
        <v>86</v>
      </c>
      <c r="H9" s="96">
        <v>0.04</v>
      </c>
      <c r="I9" s="97"/>
      <c r="J9" s="96" t="s">
        <v>395</v>
      </c>
      <c r="K9" s="97"/>
      <c r="L9" s="96" t="s">
        <v>395</v>
      </c>
      <c r="M9" s="85" t="s">
        <v>412</v>
      </c>
      <c r="N9" s="85" t="s">
        <v>413</v>
      </c>
      <c r="P9" s="89" t="s">
        <v>77</v>
      </c>
      <c r="Q9" s="3" t="s">
        <v>36</v>
      </c>
      <c r="S9" s="93" t="s">
        <v>15</v>
      </c>
      <c r="T9" s="55" t="s">
        <v>452</v>
      </c>
      <c r="U9" s="110">
        <v>0.77</v>
      </c>
      <c r="V9" s="86">
        <v>0</v>
      </c>
      <c r="W9" s="86">
        <v>0</v>
      </c>
      <c r="X9" s="110">
        <v>0.23</v>
      </c>
      <c r="Y9" s="86">
        <f t="shared" si="6"/>
        <v>1</v>
      </c>
      <c r="Z9" s="86" t="str">
        <f t="shared" si="7"/>
        <v>○</v>
      </c>
      <c r="AA9" s="86" t="str">
        <f t="shared" si="7"/>
        <v>○</v>
      </c>
      <c r="AB9" s="86" t="str">
        <f t="shared" si="7"/>
        <v>○</v>
      </c>
      <c r="AC9" s="86" t="str">
        <f t="shared" si="7"/>
        <v>○</v>
      </c>
      <c r="AD9" s="86" t="str">
        <f t="shared" si="8"/>
        <v>○</v>
      </c>
      <c r="AE9" s="86" t="str">
        <f t="shared" si="8"/>
        <v>○</v>
      </c>
      <c r="AF9" s="86" t="str">
        <f t="shared" si="8"/>
        <v>○</v>
      </c>
      <c r="AG9" s="86" t="str">
        <f t="shared" si="8"/>
        <v>○</v>
      </c>
      <c r="AH9" s="86" t="str">
        <f t="shared" si="8"/>
        <v>○</v>
      </c>
      <c r="AI9" s="86" t="str">
        <f t="shared" si="8"/>
        <v>○</v>
      </c>
      <c r="AJ9" s="107">
        <v>2</v>
      </c>
      <c r="AK9" s="85" t="str">
        <f t="shared" si="0"/>
        <v>外壁たて枠間に断熱</v>
      </c>
    </row>
    <row r="10" spans="1:37">
      <c r="A10" s="60" t="s">
        <v>196</v>
      </c>
      <c r="C10" s="96" t="s">
        <v>399</v>
      </c>
      <c r="D10" s="85">
        <v>0.15</v>
      </c>
      <c r="E10" s="96" t="s">
        <v>393</v>
      </c>
      <c r="F10" s="96" t="s">
        <v>401</v>
      </c>
      <c r="G10" s="96" t="s">
        <v>90</v>
      </c>
      <c r="H10" s="96">
        <v>0.15</v>
      </c>
      <c r="I10" s="97"/>
      <c r="J10" s="96" t="s">
        <v>396</v>
      </c>
      <c r="K10" s="97"/>
      <c r="L10" s="96" t="s">
        <v>396</v>
      </c>
      <c r="M10" s="85" t="s">
        <v>414</v>
      </c>
      <c r="N10" s="85" t="s">
        <v>415</v>
      </c>
      <c r="P10" s="90" t="s">
        <v>77</v>
      </c>
      <c r="Q10" s="3" t="s">
        <v>37</v>
      </c>
      <c r="S10" s="93" t="s">
        <v>15</v>
      </c>
      <c r="T10" s="85" t="s">
        <v>137</v>
      </c>
      <c r="U10" s="86">
        <v>1</v>
      </c>
      <c r="V10" s="86">
        <v>0</v>
      </c>
      <c r="W10" s="86">
        <v>0</v>
      </c>
      <c r="X10" s="86">
        <v>0</v>
      </c>
      <c r="Y10" s="92">
        <f t="shared" ref="Y10" si="9">SUM(U10:X10)</f>
        <v>1</v>
      </c>
      <c r="Z10" s="92" t="s">
        <v>61</v>
      </c>
      <c r="AA10" s="92" t="s">
        <v>61</v>
      </c>
      <c r="AB10" s="92" t="s">
        <v>61</v>
      </c>
      <c r="AC10" s="92" t="s">
        <v>61</v>
      </c>
      <c r="AD10" s="92" t="s">
        <v>61</v>
      </c>
      <c r="AE10" s="92" t="s">
        <v>61</v>
      </c>
      <c r="AF10" s="92" t="s">
        <v>61</v>
      </c>
      <c r="AG10" s="92" t="s">
        <v>61</v>
      </c>
      <c r="AH10" s="92" t="s">
        <v>61</v>
      </c>
      <c r="AI10" s="92" t="s">
        <v>61</v>
      </c>
      <c r="AJ10" s="107">
        <v>1</v>
      </c>
      <c r="AK10" s="85" t="str">
        <f t="shared" ref="AK10" si="10">S10&amp;T10</f>
        <v>外壁外張断熱</v>
      </c>
    </row>
    <row r="11" spans="1:37">
      <c r="A11" s="59" t="s">
        <v>194</v>
      </c>
      <c r="C11" s="97"/>
      <c r="D11" s="97"/>
      <c r="E11" s="100" t="s">
        <v>402</v>
      </c>
      <c r="F11" s="94" t="s">
        <v>403</v>
      </c>
      <c r="G11" s="96" t="s">
        <v>406</v>
      </c>
      <c r="H11" s="96">
        <v>0.11</v>
      </c>
      <c r="I11" s="97"/>
      <c r="J11" s="97"/>
      <c r="K11" s="97"/>
      <c r="L11" s="97"/>
      <c r="M11" s="97"/>
      <c r="N11" s="97"/>
      <c r="P11" s="90" t="s">
        <v>77</v>
      </c>
      <c r="Q11" s="3" t="s">
        <v>177</v>
      </c>
      <c r="S11" s="93" t="s">
        <v>15</v>
      </c>
      <c r="T11" s="85" t="s">
        <v>437</v>
      </c>
      <c r="U11" s="86">
        <v>1</v>
      </c>
      <c r="V11" s="86">
        <v>0</v>
      </c>
      <c r="W11" s="86">
        <v>0</v>
      </c>
      <c r="X11" s="86">
        <v>0</v>
      </c>
      <c r="Y11" s="92">
        <f t="shared" si="6"/>
        <v>1</v>
      </c>
      <c r="Z11" s="92" t="s">
        <v>91</v>
      </c>
      <c r="AA11" s="92" t="s">
        <v>91</v>
      </c>
      <c r="AB11" s="92" t="s">
        <v>61</v>
      </c>
      <c r="AC11" s="92" t="s">
        <v>61</v>
      </c>
      <c r="AD11" s="92" t="s">
        <v>61</v>
      </c>
      <c r="AE11" s="92" t="s">
        <v>61</v>
      </c>
      <c r="AF11" s="92" t="s">
        <v>61</v>
      </c>
      <c r="AG11" s="92" t="s">
        <v>61</v>
      </c>
      <c r="AH11" s="92" t="s">
        <v>61</v>
      </c>
      <c r="AI11" s="92" t="s">
        <v>61</v>
      </c>
      <c r="AJ11" s="107">
        <v>1</v>
      </c>
      <c r="AK11" s="85" t="str">
        <f t="shared" si="0"/>
        <v>外壁ＲＣ（内断熱・外断熱・内外断熱共通）</v>
      </c>
    </row>
    <row r="12" spans="1:37">
      <c r="A12" s="59" t="s">
        <v>193</v>
      </c>
      <c r="C12" s="97"/>
      <c r="D12" s="97"/>
      <c r="E12" s="94" t="s">
        <v>395</v>
      </c>
      <c r="F12" s="94" t="s">
        <v>404</v>
      </c>
      <c r="G12" s="96" t="s">
        <v>407</v>
      </c>
      <c r="H12" s="96">
        <v>0.09</v>
      </c>
      <c r="I12" s="97"/>
      <c r="J12" s="101" t="s">
        <v>61</v>
      </c>
      <c r="K12" s="97"/>
      <c r="L12" s="97"/>
      <c r="M12" s="97"/>
      <c r="N12" s="97"/>
      <c r="P12" s="90" t="s">
        <v>77</v>
      </c>
      <c r="Q12" s="3" t="s">
        <v>178</v>
      </c>
      <c r="S12" s="55" t="s">
        <v>451</v>
      </c>
      <c r="T12" s="85" t="s">
        <v>437</v>
      </c>
      <c r="U12" s="86">
        <v>1</v>
      </c>
      <c r="V12" s="86">
        <v>0</v>
      </c>
      <c r="W12" s="86">
        <v>0</v>
      </c>
      <c r="X12" s="86">
        <v>0</v>
      </c>
      <c r="Y12" s="92">
        <f t="shared" ref="Y12" si="11">SUM(U12:X12)</f>
        <v>1</v>
      </c>
      <c r="Z12" s="92" t="s">
        <v>61</v>
      </c>
      <c r="AA12" s="92" t="s">
        <v>61</v>
      </c>
      <c r="AB12" s="92" t="s">
        <v>61</v>
      </c>
      <c r="AC12" s="92" t="s">
        <v>61</v>
      </c>
      <c r="AD12" s="92" t="s">
        <v>61</v>
      </c>
      <c r="AE12" s="92" t="s">
        <v>61</v>
      </c>
      <c r="AF12" s="92" t="s">
        <v>61</v>
      </c>
      <c r="AG12" s="92" t="s">
        <v>61</v>
      </c>
      <c r="AH12" s="92" t="s">
        <v>61</v>
      </c>
      <c r="AI12" s="92" t="s">
        <v>61</v>
      </c>
      <c r="AJ12" s="107">
        <v>1</v>
      </c>
      <c r="AK12" s="85" t="str">
        <f t="shared" ref="AK12" si="12">S12&amp;T12</f>
        <v>基礎壁ＲＣ（内断熱・外断熱・内外断熱共通）</v>
      </c>
    </row>
    <row r="13" spans="1:37">
      <c r="A13" s="59" t="s">
        <v>167</v>
      </c>
      <c r="C13" s="97"/>
      <c r="D13" s="97"/>
      <c r="E13" s="85" t="s">
        <v>396</v>
      </c>
      <c r="F13" s="96" t="s">
        <v>405</v>
      </c>
      <c r="G13" s="96" t="s">
        <v>408</v>
      </c>
      <c r="H13" s="96">
        <v>0.15</v>
      </c>
      <c r="I13" s="97"/>
      <c r="J13" s="101" t="s">
        <v>62</v>
      </c>
      <c r="K13" s="97"/>
      <c r="L13" s="97"/>
      <c r="M13" s="97"/>
      <c r="N13" s="97"/>
      <c r="P13" s="54" t="s">
        <v>450</v>
      </c>
      <c r="Q13" s="3" t="s">
        <v>38</v>
      </c>
      <c r="S13" s="85" t="s">
        <v>392</v>
      </c>
      <c r="T13" s="85" t="s">
        <v>20</v>
      </c>
      <c r="U13" s="86">
        <v>0.8</v>
      </c>
      <c r="V13" s="86">
        <v>0</v>
      </c>
      <c r="W13" s="86">
        <v>0</v>
      </c>
      <c r="X13" s="86">
        <v>0.2</v>
      </c>
      <c r="Y13" s="86">
        <f t="shared" si="6"/>
        <v>1</v>
      </c>
      <c r="Z13" s="86" t="str">
        <f t="shared" ref="Z13:AA15" si="13">Z$2</f>
        <v>○</v>
      </c>
      <c r="AA13" s="86" t="str">
        <f t="shared" si="13"/>
        <v>○</v>
      </c>
      <c r="AB13" s="86" t="str">
        <f t="shared" ref="AB13:AI15" si="14">AB$2</f>
        <v>○</v>
      </c>
      <c r="AC13" s="86" t="str">
        <f t="shared" si="14"/>
        <v>○</v>
      </c>
      <c r="AD13" s="86" t="str">
        <f t="shared" si="14"/>
        <v>○</v>
      </c>
      <c r="AE13" s="86" t="str">
        <f t="shared" si="14"/>
        <v>○</v>
      </c>
      <c r="AF13" s="86" t="str">
        <f t="shared" si="14"/>
        <v>○</v>
      </c>
      <c r="AG13" s="86" t="str">
        <f t="shared" si="14"/>
        <v>○</v>
      </c>
      <c r="AH13" s="86" t="str">
        <f t="shared" si="14"/>
        <v>○</v>
      </c>
      <c r="AI13" s="86" t="str">
        <f t="shared" si="14"/>
        <v>○</v>
      </c>
      <c r="AJ13" s="107">
        <v>2</v>
      </c>
      <c r="AK13" s="85" t="str">
        <f>S13&amp;T13</f>
        <v>外気に接する床床梁工法：根太間に断熱</v>
      </c>
    </row>
    <row r="14" spans="1:37">
      <c r="A14" s="59" t="s">
        <v>166</v>
      </c>
      <c r="C14" s="97"/>
      <c r="D14" s="97"/>
      <c r="E14" s="97"/>
      <c r="F14" s="97"/>
      <c r="G14" s="97"/>
      <c r="H14" s="97"/>
      <c r="J14" s="97"/>
      <c r="L14" s="97"/>
      <c r="M14" s="97"/>
      <c r="N14" s="97"/>
      <c r="P14" s="90" t="s">
        <v>450</v>
      </c>
      <c r="Q14" s="3" t="s">
        <v>39</v>
      </c>
      <c r="S14" s="93" t="s">
        <v>392</v>
      </c>
      <c r="T14" s="85" t="s">
        <v>21</v>
      </c>
      <c r="U14" s="86">
        <v>0.8</v>
      </c>
      <c r="V14" s="86">
        <v>0</v>
      </c>
      <c r="W14" s="86">
        <v>0</v>
      </c>
      <c r="X14" s="86">
        <v>0.2</v>
      </c>
      <c r="Y14" s="86">
        <f t="shared" si="6"/>
        <v>1</v>
      </c>
      <c r="Z14" s="86" t="str">
        <f t="shared" si="13"/>
        <v>○</v>
      </c>
      <c r="AA14" s="86" t="str">
        <f t="shared" si="13"/>
        <v>○</v>
      </c>
      <c r="AB14" s="86" t="str">
        <f t="shared" si="14"/>
        <v>○</v>
      </c>
      <c r="AC14" s="86" t="str">
        <f t="shared" si="14"/>
        <v>○</v>
      </c>
      <c r="AD14" s="86" t="str">
        <f t="shared" si="14"/>
        <v>○</v>
      </c>
      <c r="AE14" s="86" t="str">
        <f t="shared" si="14"/>
        <v>○</v>
      </c>
      <c r="AF14" s="86" t="str">
        <f t="shared" si="14"/>
        <v>○</v>
      </c>
      <c r="AG14" s="86" t="str">
        <f t="shared" si="14"/>
        <v>○</v>
      </c>
      <c r="AH14" s="86" t="str">
        <f t="shared" si="14"/>
        <v>○</v>
      </c>
      <c r="AI14" s="86" t="str">
        <f t="shared" si="14"/>
        <v>○</v>
      </c>
      <c r="AJ14" s="107">
        <v>2</v>
      </c>
      <c r="AK14" s="85" t="str">
        <f t="shared" si="0"/>
        <v>外気に接する床束立大引工法：根太間に断熱</v>
      </c>
    </row>
    <row r="15" spans="1:37">
      <c r="A15" s="59" t="s">
        <v>165</v>
      </c>
      <c r="E15" s="97"/>
      <c r="F15" s="97"/>
      <c r="G15" s="97"/>
      <c r="H15" s="97"/>
      <c r="P15" s="90" t="s">
        <v>450</v>
      </c>
      <c r="Q15" s="3" t="s">
        <v>179</v>
      </c>
      <c r="S15" s="93" t="s">
        <v>392</v>
      </c>
      <c r="T15" s="85" t="s">
        <v>22</v>
      </c>
      <c r="U15" s="86">
        <v>0.85</v>
      </c>
      <c r="V15" s="86">
        <v>0</v>
      </c>
      <c r="W15" s="86">
        <v>0</v>
      </c>
      <c r="X15" s="86">
        <v>0.15</v>
      </c>
      <c r="Y15" s="86">
        <f t="shared" si="6"/>
        <v>1</v>
      </c>
      <c r="Z15" s="86" t="str">
        <f t="shared" si="13"/>
        <v>○</v>
      </c>
      <c r="AA15" s="86" t="str">
        <f t="shared" si="13"/>
        <v>○</v>
      </c>
      <c r="AB15" s="86" t="str">
        <f t="shared" si="14"/>
        <v>○</v>
      </c>
      <c r="AC15" s="86" t="str">
        <f t="shared" si="14"/>
        <v>○</v>
      </c>
      <c r="AD15" s="86" t="str">
        <f t="shared" si="14"/>
        <v>○</v>
      </c>
      <c r="AE15" s="86" t="str">
        <f t="shared" si="14"/>
        <v>○</v>
      </c>
      <c r="AF15" s="86" t="str">
        <f t="shared" si="14"/>
        <v>○</v>
      </c>
      <c r="AG15" s="86" t="str">
        <f t="shared" si="14"/>
        <v>○</v>
      </c>
      <c r="AH15" s="86" t="str">
        <f t="shared" si="14"/>
        <v>○</v>
      </c>
      <c r="AI15" s="86" t="str">
        <f t="shared" si="14"/>
        <v>○</v>
      </c>
      <c r="AJ15" s="107">
        <v>2</v>
      </c>
      <c r="AK15" s="85" t="str">
        <f t="shared" si="0"/>
        <v>外気に接する床束立大引工法：大引間に断熱</v>
      </c>
    </row>
    <row r="16" spans="1:37">
      <c r="A16" s="58" t="s">
        <v>168</v>
      </c>
      <c r="P16" s="90" t="s">
        <v>450</v>
      </c>
      <c r="Q16" s="3" t="s">
        <v>180</v>
      </c>
      <c r="S16" s="93" t="s">
        <v>392</v>
      </c>
      <c r="T16" s="85" t="s">
        <v>23</v>
      </c>
      <c r="U16" s="86">
        <v>0.72</v>
      </c>
      <c r="V16" s="86">
        <v>0.12</v>
      </c>
      <c r="W16" s="86">
        <v>0.13</v>
      </c>
      <c r="X16" s="86">
        <v>0.03</v>
      </c>
      <c r="Y16" s="86">
        <f t="shared" si="6"/>
        <v>1</v>
      </c>
      <c r="Z16" s="109" t="str">
        <f>IF(AND(熱貫流率U計算!L$22=熱貫流率U計算!N$22,熱貫流率U計算!L$22=熱貫流率U計算!P$22,熱貫流率U計算!L$22=熱貫流率U計算!R$22),"○","×")</f>
        <v>○</v>
      </c>
      <c r="AA16" s="109" t="str">
        <f>IF(AND(熱貫流率U計算!L$46=熱貫流率U計算!N$46,熱貫流率U計算!L$46=熱貫流率U計算!P$46,熱貫流率U計算!L$46=熱貫流率U計算!R$46),"○","×")</f>
        <v>○</v>
      </c>
      <c r="AB16" s="109" t="str">
        <f>IF(AND(熱貫流率U計算!L$70=熱貫流率U計算!N$70,熱貫流率U計算!L$70=熱貫流率U計算!P$70,熱貫流率U計算!L$70=熱貫流率U計算!R$70),"○","×")</f>
        <v>○</v>
      </c>
      <c r="AC16" s="109" t="str">
        <f>IF(AND(熱貫流率U計算!L$94=熱貫流率U計算!N$94,熱貫流率U計算!L$94=熱貫流率U計算!P$94,熱貫流率U計算!L$94=熱貫流率U計算!R$94),"○","×")</f>
        <v>○</v>
      </c>
      <c r="AD16" s="109" t="str">
        <f>IF(AND(熱貫流率U計算!L$118=熱貫流率U計算!N$118,熱貫流率U計算!L$118=熱貫流率U計算!P$118,熱貫流率U計算!L$118=熱貫流率U計算!R$118),"○","×")</f>
        <v>○</v>
      </c>
      <c r="AE16" s="109" t="str">
        <f>IF(AND(熱貫流率U計算!L$142=熱貫流率U計算!N$142,熱貫流率U計算!L$142=熱貫流率U計算!P$142,熱貫流率U計算!L$142=熱貫流率U計算!R$142),"○","×")</f>
        <v>○</v>
      </c>
      <c r="AF16" s="109" t="str">
        <f>IF(AND(熱貫流率U計算!L$166=熱貫流率U計算!N$166,熱貫流率U計算!L$166=熱貫流率U計算!P$166,熱貫流率U計算!L$166=熱貫流率U計算!R$166),"○","×")</f>
        <v>○</v>
      </c>
      <c r="AG16" s="109" t="str">
        <f>IF(AND(熱貫流率U計算!L$190=熱貫流率U計算!N$190,熱貫流率U計算!L$190=熱貫流率U計算!P$190,熱貫流率U計算!L$190=熱貫流率U計算!R$190),"○","×")</f>
        <v>○</v>
      </c>
      <c r="AH16" s="109" t="str">
        <f>IF(AND(熱貫流率U計算!L$214=熱貫流率U計算!N$214,熱貫流率U計算!L$214=熱貫流率U計算!P$214,熱貫流率U計算!L$214=熱貫流率U計算!R$214),"○","×")</f>
        <v>○</v>
      </c>
      <c r="AI16" s="109" t="str">
        <f>IF(AND(熱貫流率U計算!L$238=熱貫流率U計算!N$238,熱貫流率U計算!L$238=熱貫流率U計算!P$238,熱貫流率U計算!L$238=熱貫流率U計算!R$238),"○","×")</f>
        <v>○</v>
      </c>
      <c r="AJ16" s="107">
        <v>4</v>
      </c>
      <c r="AK16" s="85" t="str">
        <f t="shared" si="0"/>
        <v>外気に接する床束立大引工法：根太間断熱＋大引間断熱</v>
      </c>
    </row>
    <row r="17" spans="1:37">
      <c r="A17" s="3" t="s">
        <v>59</v>
      </c>
      <c r="P17" s="90" t="s">
        <v>450</v>
      </c>
      <c r="Q17" s="3" t="s">
        <v>181</v>
      </c>
      <c r="S17" s="93" t="s">
        <v>392</v>
      </c>
      <c r="T17" s="85" t="s">
        <v>24</v>
      </c>
      <c r="U17" s="86">
        <v>0.85</v>
      </c>
      <c r="V17" s="86">
        <v>0</v>
      </c>
      <c r="W17" s="86">
        <v>0</v>
      </c>
      <c r="X17" s="86">
        <v>0.15</v>
      </c>
      <c r="Y17" s="86">
        <f t="shared" si="6"/>
        <v>1</v>
      </c>
      <c r="Z17" s="86" t="str">
        <f t="shared" ref="Z17:AI19" si="15">Z$2</f>
        <v>○</v>
      </c>
      <c r="AA17" s="86" t="str">
        <f t="shared" si="15"/>
        <v>○</v>
      </c>
      <c r="AB17" s="86" t="str">
        <f t="shared" si="15"/>
        <v>○</v>
      </c>
      <c r="AC17" s="86" t="str">
        <f t="shared" si="15"/>
        <v>○</v>
      </c>
      <c r="AD17" s="86" t="str">
        <f t="shared" si="15"/>
        <v>○</v>
      </c>
      <c r="AE17" s="86" t="str">
        <f t="shared" si="15"/>
        <v>○</v>
      </c>
      <c r="AF17" s="86" t="str">
        <f t="shared" si="15"/>
        <v>○</v>
      </c>
      <c r="AG17" s="86" t="str">
        <f t="shared" si="15"/>
        <v>○</v>
      </c>
      <c r="AH17" s="86" t="str">
        <f t="shared" si="15"/>
        <v>○</v>
      </c>
      <c r="AI17" s="86" t="str">
        <f t="shared" si="15"/>
        <v>○</v>
      </c>
      <c r="AJ17" s="107">
        <v>2</v>
      </c>
      <c r="AK17" s="85" t="str">
        <f t="shared" si="0"/>
        <v>外気に接する床剛床工法</v>
      </c>
    </row>
    <row r="18" spans="1:37">
      <c r="P18" s="90" t="s">
        <v>450</v>
      </c>
      <c r="Q18" s="3" t="s">
        <v>182</v>
      </c>
      <c r="S18" s="93" t="s">
        <v>392</v>
      </c>
      <c r="T18" s="85" t="s">
        <v>25</v>
      </c>
      <c r="U18" s="86">
        <v>0.7</v>
      </c>
      <c r="V18" s="86">
        <v>0</v>
      </c>
      <c r="W18" s="86">
        <v>0</v>
      </c>
      <c r="X18" s="86">
        <v>0.3</v>
      </c>
      <c r="Y18" s="86">
        <f t="shared" ref="Y18:Y72" si="16">SUM(U18:X18)</f>
        <v>1</v>
      </c>
      <c r="Z18" s="86" t="str">
        <f>Z$2</f>
        <v>○</v>
      </c>
      <c r="AA18" s="86" t="str">
        <f t="shared" si="15"/>
        <v>○</v>
      </c>
      <c r="AB18" s="86" t="str">
        <f t="shared" si="15"/>
        <v>○</v>
      </c>
      <c r="AC18" s="86" t="str">
        <f t="shared" si="15"/>
        <v>○</v>
      </c>
      <c r="AD18" s="86" t="str">
        <f t="shared" si="15"/>
        <v>○</v>
      </c>
      <c r="AE18" s="86" t="str">
        <f t="shared" si="15"/>
        <v>○</v>
      </c>
      <c r="AF18" s="86" t="str">
        <f t="shared" si="15"/>
        <v>○</v>
      </c>
      <c r="AG18" s="86" t="str">
        <f t="shared" si="15"/>
        <v>○</v>
      </c>
      <c r="AH18" s="86" t="str">
        <f t="shared" si="15"/>
        <v>○</v>
      </c>
      <c r="AI18" s="86" t="str">
        <f t="shared" si="15"/>
        <v>○</v>
      </c>
      <c r="AJ18" s="107">
        <v>2</v>
      </c>
      <c r="AK18" s="85" t="str">
        <f t="shared" ref="AK18:AK71" si="17">S18&amp;T18</f>
        <v>外気に接する床床梁土台同面工法：根太間に断熱</v>
      </c>
    </row>
    <row r="19" spans="1:37">
      <c r="P19" s="3" t="s">
        <v>409</v>
      </c>
      <c r="Q19" s="3" t="s">
        <v>183</v>
      </c>
      <c r="S19" s="93" t="s">
        <v>392</v>
      </c>
      <c r="T19" s="55" t="s">
        <v>453</v>
      </c>
      <c r="U19" s="110">
        <v>0.87</v>
      </c>
      <c r="V19" s="86">
        <v>0</v>
      </c>
      <c r="W19" s="86">
        <v>0</v>
      </c>
      <c r="X19" s="110">
        <v>0.13</v>
      </c>
      <c r="Y19" s="86">
        <f>SUM(U19:X19)</f>
        <v>1</v>
      </c>
      <c r="Z19" s="86" t="str">
        <f>Z$2</f>
        <v>○</v>
      </c>
      <c r="AA19" s="86" t="str">
        <f t="shared" si="15"/>
        <v>○</v>
      </c>
      <c r="AB19" s="86" t="str">
        <f t="shared" si="15"/>
        <v>○</v>
      </c>
      <c r="AC19" s="86" t="str">
        <f t="shared" si="15"/>
        <v>○</v>
      </c>
      <c r="AD19" s="86" t="str">
        <f t="shared" si="15"/>
        <v>○</v>
      </c>
      <c r="AE19" s="86" t="str">
        <f t="shared" si="15"/>
        <v>○</v>
      </c>
      <c r="AF19" s="86" t="str">
        <f t="shared" si="15"/>
        <v>○</v>
      </c>
      <c r="AG19" s="86" t="str">
        <f t="shared" si="15"/>
        <v>○</v>
      </c>
      <c r="AH19" s="86" t="str">
        <f t="shared" si="15"/>
        <v>○</v>
      </c>
      <c r="AI19" s="86" t="str">
        <f t="shared" si="15"/>
        <v>○</v>
      </c>
      <c r="AJ19" s="107">
        <v>2</v>
      </c>
      <c r="AK19" s="85" t="str">
        <f t="shared" si="17"/>
        <v>外気に接する床根太間に断熱</v>
      </c>
    </row>
    <row r="20" spans="1:37">
      <c r="P20" s="89" t="s">
        <v>409</v>
      </c>
      <c r="Q20" s="3" t="s">
        <v>184</v>
      </c>
      <c r="S20" s="93" t="s">
        <v>392</v>
      </c>
      <c r="T20" s="85" t="s">
        <v>137</v>
      </c>
      <c r="U20" s="86">
        <v>1</v>
      </c>
      <c r="V20" s="86">
        <v>0</v>
      </c>
      <c r="W20" s="86">
        <v>0</v>
      </c>
      <c r="X20" s="86">
        <v>0</v>
      </c>
      <c r="Y20" s="92">
        <f t="shared" ref="Y20:Y70" si="18">SUM(U20:X20)</f>
        <v>1</v>
      </c>
      <c r="Z20" s="92" t="s">
        <v>61</v>
      </c>
      <c r="AA20" s="92" t="s">
        <v>61</v>
      </c>
      <c r="AB20" s="92" t="s">
        <v>61</v>
      </c>
      <c r="AC20" s="92" t="s">
        <v>61</v>
      </c>
      <c r="AD20" s="92" t="s">
        <v>61</v>
      </c>
      <c r="AE20" s="92" t="s">
        <v>61</v>
      </c>
      <c r="AF20" s="92" t="s">
        <v>61</v>
      </c>
      <c r="AG20" s="92" t="s">
        <v>61</v>
      </c>
      <c r="AH20" s="92" t="s">
        <v>61</v>
      </c>
      <c r="AI20" s="92" t="s">
        <v>61</v>
      </c>
      <c r="AJ20" s="107">
        <v>1</v>
      </c>
      <c r="AK20" s="85" t="str">
        <f t="shared" si="17"/>
        <v>外気に接する床外張断熱</v>
      </c>
    </row>
    <row r="21" spans="1:37">
      <c r="P21" s="90" t="s">
        <v>409</v>
      </c>
      <c r="Q21" s="3" t="s">
        <v>185</v>
      </c>
      <c r="S21" s="93" t="s">
        <v>392</v>
      </c>
      <c r="T21" s="85" t="s">
        <v>437</v>
      </c>
      <c r="U21" s="86">
        <v>1</v>
      </c>
      <c r="V21" s="86">
        <v>0</v>
      </c>
      <c r="W21" s="86">
        <v>0</v>
      </c>
      <c r="X21" s="86">
        <v>0</v>
      </c>
      <c r="Y21" s="92">
        <f t="shared" si="18"/>
        <v>1</v>
      </c>
      <c r="Z21" s="92" t="s">
        <v>61</v>
      </c>
      <c r="AA21" s="92" t="s">
        <v>61</v>
      </c>
      <c r="AB21" s="92" t="s">
        <v>61</v>
      </c>
      <c r="AC21" s="92" t="s">
        <v>61</v>
      </c>
      <c r="AD21" s="92" t="s">
        <v>61</v>
      </c>
      <c r="AE21" s="92" t="s">
        <v>61</v>
      </c>
      <c r="AF21" s="92" t="s">
        <v>61</v>
      </c>
      <c r="AG21" s="92" t="s">
        <v>61</v>
      </c>
      <c r="AH21" s="92" t="s">
        <v>61</v>
      </c>
      <c r="AI21" s="92" t="s">
        <v>61</v>
      </c>
      <c r="AJ21" s="107">
        <v>1</v>
      </c>
      <c r="AK21" s="85" t="str">
        <f t="shared" si="17"/>
        <v>外気に接する床ＲＣ（内断熱・外断熱・内外断熱共通）</v>
      </c>
    </row>
    <row r="22" spans="1:37">
      <c r="P22" s="90" t="s">
        <v>409</v>
      </c>
      <c r="Q22" s="3" t="s">
        <v>186</v>
      </c>
      <c r="S22" s="85" t="s">
        <v>440</v>
      </c>
      <c r="T22" s="85" t="s">
        <v>20</v>
      </c>
      <c r="U22" s="86">
        <v>0.8</v>
      </c>
      <c r="V22" s="86">
        <v>0</v>
      </c>
      <c r="W22" s="86">
        <v>0</v>
      </c>
      <c r="X22" s="86">
        <v>0.2</v>
      </c>
      <c r="Y22" s="92">
        <f t="shared" si="18"/>
        <v>1</v>
      </c>
      <c r="Z22" s="86" t="str">
        <f>Z$2</f>
        <v>○</v>
      </c>
      <c r="AA22" s="86" t="str">
        <f t="shared" ref="AA22:AI24" si="19">AA$2</f>
        <v>○</v>
      </c>
      <c r="AB22" s="86" t="str">
        <f t="shared" si="19"/>
        <v>○</v>
      </c>
      <c r="AC22" s="86" t="str">
        <f t="shared" si="19"/>
        <v>○</v>
      </c>
      <c r="AD22" s="86" t="str">
        <f t="shared" si="19"/>
        <v>○</v>
      </c>
      <c r="AE22" s="86" t="str">
        <f t="shared" si="19"/>
        <v>○</v>
      </c>
      <c r="AF22" s="86" t="str">
        <f t="shared" si="19"/>
        <v>○</v>
      </c>
      <c r="AG22" s="86" t="str">
        <f t="shared" si="19"/>
        <v>○</v>
      </c>
      <c r="AH22" s="86" t="str">
        <f t="shared" si="19"/>
        <v>○</v>
      </c>
      <c r="AI22" s="86" t="str">
        <f t="shared" si="19"/>
        <v>○</v>
      </c>
      <c r="AJ22" s="107">
        <v>2</v>
      </c>
      <c r="AK22" s="85" t="str">
        <f>S22&amp;T22</f>
        <v>その他の床床梁工法：根太間に断熱</v>
      </c>
    </row>
    <row r="23" spans="1:37">
      <c r="P23" s="90" t="s">
        <v>409</v>
      </c>
      <c r="Q23" s="3" t="s">
        <v>187</v>
      </c>
      <c r="S23" s="93" t="s">
        <v>440</v>
      </c>
      <c r="T23" s="85" t="s">
        <v>21</v>
      </c>
      <c r="U23" s="86">
        <v>0.8</v>
      </c>
      <c r="V23" s="86">
        <v>0</v>
      </c>
      <c r="W23" s="86">
        <v>0</v>
      </c>
      <c r="X23" s="86">
        <v>0.2</v>
      </c>
      <c r="Y23" s="92">
        <f t="shared" si="18"/>
        <v>1</v>
      </c>
      <c r="Z23" s="86" t="str">
        <f>Z$2</f>
        <v>○</v>
      </c>
      <c r="AA23" s="86" t="str">
        <f t="shared" si="19"/>
        <v>○</v>
      </c>
      <c r="AB23" s="86" t="str">
        <f t="shared" si="19"/>
        <v>○</v>
      </c>
      <c r="AC23" s="86" t="str">
        <f t="shared" si="19"/>
        <v>○</v>
      </c>
      <c r="AD23" s="86" t="str">
        <f t="shared" si="19"/>
        <v>○</v>
      </c>
      <c r="AE23" s="86" t="str">
        <f t="shared" si="19"/>
        <v>○</v>
      </c>
      <c r="AF23" s="86" t="str">
        <f t="shared" si="19"/>
        <v>○</v>
      </c>
      <c r="AG23" s="86" t="str">
        <f t="shared" si="19"/>
        <v>○</v>
      </c>
      <c r="AH23" s="86" t="str">
        <f t="shared" si="19"/>
        <v>○</v>
      </c>
      <c r="AI23" s="86" t="str">
        <f t="shared" si="19"/>
        <v>○</v>
      </c>
      <c r="AJ23" s="107">
        <v>2</v>
      </c>
      <c r="AK23" s="85" t="str">
        <f t="shared" ref="AK23:AK28" si="20">S23&amp;T23</f>
        <v>その他の床束立大引工法：根太間に断熱</v>
      </c>
    </row>
    <row r="24" spans="1:37">
      <c r="P24" s="94" t="s">
        <v>410</v>
      </c>
      <c r="Q24" s="85" t="s">
        <v>416</v>
      </c>
      <c r="S24" s="93" t="s">
        <v>440</v>
      </c>
      <c r="T24" s="85" t="s">
        <v>22</v>
      </c>
      <c r="U24" s="86">
        <v>0.85</v>
      </c>
      <c r="V24" s="86">
        <v>0</v>
      </c>
      <c r="W24" s="86">
        <v>0</v>
      </c>
      <c r="X24" s="86">
        <v>0.15</v>
      </c>
      <c r="Y24" s="92">
        <f t="shared" si="18"/>
        <v>1</v>
      </c>
      <c r="Z24" s="86" t="str">
        <f>Z$2</f>
        <v>○</v>
      </c>
      <c r="AA24" s="86" t="str">
        <f t="shared" si="19"/>
        <v>○</v>
      </c>
      <c r="AB24" s="86" t="str">
        <f t="shared" si="19"/>
        <v>○</v>
      </c>
      <c r="AC24" s="86" t="str">
        <f t="shared" si="19"/>
        <v>○</v>
      </c>
      <c r="AD24" s="86" t="str">
        <f t="shared" si="19"/>
        <v>○</v>
      </c>
      <c r="AE24" s="86" t="str">
        <f t="shared" si="19"/>
        <v>○</v>
      </c>
      <c r="AF24" s="86" t="str">
        <f t="shared" si="19"/>
        <v>○</v>
      </c>
      <c r="AG24" s="86" t="str">
        <f t="shared" si="19"/>
        <v>○</v>
      </c>
      <c r="AH24" s="86" t="str">
        <f t="shared" si="19"/>
        <v>○</v>
      </c>
      <c r="AI24" s="86" t="str">
        <f t="shared" si="19"/>
        <v>○</v>
      </c>
      <c r="AJ24" s="107">
        <v>2</v>
      </c>
      <c r="AK24" s="85" t="str">
        <f t="shared" si="20"/>
        <v>その他の床束立大引工法：大引間に断熱</v>
      </c>
    </row>
    <row r="25" spans="1:37">
      <c r="P25" s="102"/>
      <c r="Q25" s="85" t="s">
        <v>417</v>
      </c>
      <c r="S25" s="93" t="s">
        <v>440</v>
      </c>
      <c r="T25" s="85" t="s">
        <v>23</v>
      </c>
      <c r="U25" s="86">
        <v>0.72</v>
      </c>
      <c r="V25" s="86">
        <v>0.12</v>
      </c>
      <c r="W25" s="86">
        <v>0.13</v>
      </c>
      <c r="X25" s="86">
        <v>0.03</v>
      </c>
      <c r="Y25" s="92">
        <f t="shared" si="18"/>
        <v>1</v>
      </c>
      <c r="Z25" s="86" t="str">
        <f>Z$16</f>
        <v>○</v>
      </c>
      <c r="AA25" s="86" t="str">
        <f t="shared" ref="AA25:AI25" si="21">AA$16</f>
        <v>○</v>
      </c>
      <c r="AB25" s="86" t="str">
        <f t="shared" si="21"/>
        <v>○</v>
      </c>
      <c r="AC25" s="86" t="str">
        <f t="shared" si="21"/>
        <v>○</v>
      </c>
      <c r="AD25" s="86" t="str">
        <f t="shared" si="21"/>
        <v>○</v>
      </c>
      <c r="AE25" s="86" t="str">
        <f t="shared" si="21"/>
        <v>○</v>
      </c>
      <c r="AF25" s="86" t="str">
        <f t="shared" si="21"/>
        <v>○</v>
      </c>
      <c r="AG25" s="86" t="str">
        <f t="shared" si="21"/>
        <v>○</v>
      </c>
      <c r="AH25" s="86" t="str">
        <f t="shared" si="21"/>
        <v>○</v>
      </c>
      <c r="AI25" s="86" t="str">
        <f t="shared" si="21"/>
        <v>○</v>
      </c>
      <c r="AJ25" s="107">
        <v>4</v>
      </c>
      <c r="AK25" s="85" t="str">
        <f t="shared" si="20"/>
        <v>その他の床束立大引工法：根太間断熱＋大引間断熱</v>
      </c>
    </row>
    <row r="26" spans="1:37">
      <c r="P26" s="102"/>
      <c r="Q26" s="85" t="s">
        <v>418</v>
      </c>
      <c r="S26" s="93" t="s">
        <v>440</v>
      </c>
      <c r="T26" s="85" t="s">
        <v>24</v>
      </c>
      <c r="U26" s="86">
        <v>0.85</v>
      </c>
      <c r="V26" s="86">
        <v>0</v>
      </c>
      <c r="W26" s="86">
        <v>0</v>
      </c>
      <c r="X26" s="86">
        <v>0.15</v>
      </c>
      <c r="Y26" s="92">
        <f t="shared" si="18"/>
        <v>1</v>
      </c>
      <c r="Z26" s="86" t="str">
        <f t="shared" ref="Z26:AI28" si="22">Z$2</f>
        <v>○</v>
      </c>
      <c r="AA26" s="86" t="str">
        <f t="shared" si="22"/>
        <v>○</v>
      </c>
      <c r="AB26" s="86" t="str">
        <f t="shared" si="22"/>
        <v>○</v>
      </c>
      <c r="AC26" s="86" t="str">
        <f t="shared" si="22"/>
        <v>○</v>
      </c>
      <c r="AD26" s="86" t="str">
        <f t="shared" si="22"/>
        <v>○</v>
      </c>
      <c r="AE26" s="86" t="str">
        <f t="shared" si="22"/>
        <v>○</v>
      </c>
      <c r="AF26" s="86" t="str">
        <f t="shared" si="22"/>
        <v>○</v>
      </c>
      <c r="AG26" s="86" t="str">
        <f t="shared" si="22"/>
        <v>○</v>
      </c>
      <c r="AH26" s="86" t="str">
        <f t="shared" si="22"/>
        <v>○</v>
      </c>
      <c r="AI26" s="86" t="str">
        <f t="shared" si="22"/>
        <v>○</v>
      </c>
      <c r="AJ26" s="107">
        <v>2</v>
      </c>
      <c r="AK26" s="85" t="str">
        <f t="shared" si="20"/>
        <v>その他の床剛床工法</v>
      </c>
    </row>
    <row r="27" spans="1:37">
      <c r="P27" s="102"/>
      <c r="Q27" s="85" t="s">
        <v>419</v>
      </c>
      <c r="S27" s="93" t="s">
        <v>440</v>
      </c>
      <c r="T27" s="85" t="s">
        <v>25</v>
      </c>
      <c r="U27" s="86">
        <v>0.7</v>
      </c>
      <c r="V27" s="86">
        <v>0</v>
      </c>
      <c r="W27" s="86">
        <v>0</v>
      </c>
      <c r="X27" s="86">
        <v>0.3</v>
      </c>
      <c r="Y27" s="92">
        <f t="shared" si="18"/>
        <v>1</v>
      </c>
      <c r="Z27" s="86" t="str">
        <f t="shared" si="22"/>
        <v>○</v>
      </c>
      <c r="AA27" s="86" t="str">
        <f t="shared" si="22"/>
        <v>○</v>
      </c>
      <c r="AB27" s="86" t="str">
        <f t="shared" si="22"/>
        <v>○</v>
      </c>
      <c r="AC27" s="86" t="str">
        <f t="shared" si="22"/>
        <v>○</v>
      </c>
      <c r="AD27" s="86" t="str">
        <f t="shared" si="22"/>
        <v>○</v>
      </c>
      <c r="AE27" s="86" t="str">
        <f t="shared" si="22"/>
        <v>○</v>
      </c>
      <c r="AF27" s="86" t="str">
        <f t="shared" si="22"/>
        <v>○</v>
      </c>
      <c r="AG27" s="86" t="str">
        <f t="shared" si="22"/>
        <v>○</v>
      </c>
      <c r="AH27" s="86" t="str">
        <f t="shared" si="22"/>
        <v>○</v>
      </c>
      <c r="AI27" s="86" t="str">
        <f t="shared" si="22"/>
        <v>○</v>
      </c>
      <c r="AJ27" s="107">
        <v>2</v>
      </c>
      <c r="AK27" s="85" t="str">
        <f t="shared" si="20"/>
        <v>その他の床床梁土台同面工法：根太間に断熱</v>
      </c>
    </row>
    <row r="28" spans="1:37">
      <c r="P28" s="99"/>
      <c r="Q28" s="85" t="s">
        <v>420</v>
      </c>
      <c r="S28" s="93" t="s">
        <v>440</v>
      </c>
      <c r="T28" s="55" t="s">
        <v>453</v>
      </c>
      <c r="U28" s="110">
        <v>0.87</v>
      </c>
      <c r="V28" s="86">
        <v>0</v>
      </c>
      <c r="W28" s="86">
        <v>0</v>
      </c>
      <c r="X28" s="110">
        <v>0.13</v>
      </c>
      <c r="Y28" s="86">
        <f>SUM(U28:X28)</f>
        <v>1</v>
      </c>
      <c r="Z28" s="86" t="str">
        <f>Z$2</f>
        <v>○</v>
      </c>
      <c r="AA28" s="86" t="str">
        <f t="shared" si="22"/>
        <v>○</v>
      </c>
      <c r="AB28" s="86" t="str">
        <f t="shared" si="22"/>
        <v>○</v>
      </c>
      <c r="AC28" s="86" t="str">
        <f t="shared" si="22"/>
        <v>○</v>
      </c>
      <c r="AD28" s="86" t="str">
        <f t="shared" si="22"/>
        <v>○</v>
      </c>
      <c r="AE28" s="86" t="str">
        <f t="shared" si="22"/>
        <v>○</v>
      </c>
      <c r="AF28" s="86" t="str">
        <f t="shared" si="22"/>
        <v>○</v>
      </c>
      <c r="AG28" s="86" t="str">
        <f t="shared" si="22"/>
        <v>○</v>
      </c>
      <c r="AH28" s="86" t="str">
        <f t="shared" si="22"/>
        <v>○</v>
      </c>
      <c r="AI28" s="86" t="str">
        <f t="shared" si="22"/>
        <v>○</v>
      </c>
      <c r="AJ28" s="107">
        <v>2</v>
      </c>
      <c r="AK28" s="85" t="str">
        <f t="shared" si="20"/>
        <v>その他の床根太間に断熱</v>
      </c>
    </row>
    <row r="29" spans="1:37">
      <c r="P29" s="103" t="s">
        <v>411</v>
      </c>
      <c r="Q29" s="85" t="s">
        <v>421</v>
      </c>
      <c r="S29" s="93" t="s">
        <v>440</v>
      </c>
      <c r="T29" s="85" t="s">
        <v>137</v>
      </c>
      <c r="U29" s="86">
        <v>1</v>
      </c>
      <c r="V29" s="86">
        <v>0</v>
      </c>
      <c r="W29" s="86">
        <v>0</v>
      </c>
      <c r="X29" s="86">
        <v>0</v>
      </c>
      <c r="Y29" s="92">
        <f t="shared" si="18"/>
        <v>1</v>
      </c>
      <c r="Z29" s="92" t="s">
        <v>61</v>
      </c>
      <c r="AA29" s="92" t="s">
        <v>61</v>
      </c>
      <c r="AB29" s="92" t="s">
        <v>61</v>
      </c>
      <c r="AC29" s="92" t="s">
        <v>61</v>
      </c>
      <c r="AD29" s="92" t="s">
        <v>61</v>
      </c>
      <c r="AE29" s="92" t="s">
        <v>61</v>
      </c>
      <c r="AF29" s="92" t="s">
        <v>61</v>
      </c>
      <c r="AG29" s="92" t="s">
        <v>61</v>
      </c>
      <c r="AH29" s="92" t="s">
        <v>61</v>
      </c>
      <c r="AI29" s="92" t="s">
        <v>61</v>
      </c>
      <c r="AJ29" s="107">
        <v>1</v>
      </c>
      <c r="AK29" s="85" t="str">
        <f t="shared" si="17"/>
        <v>その他の床外張断熱</v>
      </c>
    </row>
    <row r="30" spans="1:37">
      <c r="P30" s="102"/>
      <c r="Q30" s="85" t="s">
        <v>422</v>
      </c>
      <c r="S30" s="93" t="s">
        <v>440</v>
      </c>
      <c r="T30" s="85" t="s">
        <v>437</v>
      </c>
      <c r="U30" s="86">
        <v>1</v>
      </c>
      <c r="V30" s="86">
        <v>0</v>
      </c>
      <c r="W30" s="86">
        <v>0</v>
      </c>
      <c r="X30" s="86">
        <v>0</v>
      </c>
      <c r="Y30" s="92">
        <f t="shared" si="18"/>
        <v>1</v>
      </c>
      <c r="Z30" s="92" t="s">
        <v>61</v>
      </c>
      <c r="AA30" s="92" t="s">
        <v>61</v>
      </c>
      <c r="AB30" s="92" t="s">
        <v>61</v>
      </c>
      <c r="AC30" s="92" t="s">
        <v>61</v>
      </c>
      <c r="AD30" s="92" t="s">
        <v>61</v>
      </c>
      <c r="AE30" s="92" t="s">
        <v>61</v>
      </c>
      <c r="AF30" s="92" t="s">
        <v>61</v>
      </c>
      <c r="AG30" s="92" t="s">
        <v>61</v>
      </c>
      <c r="AH30" s="92" t="s">
        <v>61</v>
      </c>
      <c r="AI30" s="92" t="s">
        <v>61</v>
      </c>
      <c r="AJ30" s="107">
        <v>1</v>
      </c>
      <c r="AK30" s="85" t="str">
        <f t="shared" si="17"/>
        <v>その他の床ＲＣ（内断熱・外断熱・内外断熱共通）</v>
      </c>
    </row>
    <row r="31" spans="1:37">
      <c r="P31" s="102"/>
      <c r="Q31" s="85" t="s">
        <v>423</v>
      </c>
      <c r="S31" s="104" t="s">
        <v>441</v>
      </c>
      <c r="T31" s="85" t="s">
        <v>26</v>
      </c>
      <c r="U31" s="86">
        <v>0.86</v>
      </c>
      <c r="V31" s="86">
        <v>0</v>
      </c>
      <c r="W31" s="86">
        <v>0</v>
      </c>
      <c r="X31" s="86">
        <v>0.14000000000000001</v>
      </c>
      <c r="Y31" s="86">
        <f t="shared" si="18"/>
        <v>1</v>
      </c>
      <c r="Z31" s="106" t="str">
        <f t="shared" ref="Z31:AI31" si="23">Z$2</f>
        <v>○</v>
      </c>
      <c r="AA31" s="106" t="str">
        <f t="shared" si="23"/>
        <v>○</v>
      </c>
      <c r="AB31" s="106" t="str">
        <f t="shared" si="23"/>
        <v>○</v>
      </c>
      <c r="AC31" s="106" t="str">
        <f t="shared" si="23"/>
        <v>○</v>
      </c>
      <c r="AD31" s="106" t="str">
        <f t="shared" si="23"/>
        <v>○</v>
      </c>
      <c r="AE31" s="106" t="str">
        <f t="shared" si="23"/>
        <v>○</v>
      </c>
      <c r="AF31" s="106" t="str">
        <f t="shared" si="23"/>
        <v>○</v>
      </c>
      <c r="AG31" s="106" t="str">
        <f t="shared" si="23"/>
        <v>○</v>
      </c>
      <c r="AH31" s="106" t="str">
        <f t="shared" si="23"/>
        <v>○</v>
      </c>
      <c r="AI31" s="106" t="str">
        <f t="shared" si="23"/>
        <v>○</v>
      </c>
      <c r="AJ31" s="107">
        <v>2</v>
      </c>
      <c r="AK31" s="85" t="str">
        <f t="shared" si="17"/>
        <v>界壁たる木間に断熱</v>
      </c>
    </row>
    <row r="32" spans="1:37">
      <c r="P32" s="102"/>
      <c r="Q32" s="85" t="s">
        <v>424</v>
      </c>
      <c r="S32" s="105" t="s">
        <v>441</v>
      </c>
      <c r="T32" s="85" t="s">
        <v>137</v>
      </c>
      <c r="U32" s="86">
        <v>1</v>
      </c>
      <c r="V32" s="86">
        <v>0</v>
      </c>
      <c r="W32" s="86">
        <v>0</v>
      </c>
      <c r="X32" s="86">
        <v>0</v>
      </c>
      <c r="Y32" s="92">
        <f t="shared" si="18"/>
        <v>1</v>
      </c>
      <c r="Z32" s="92" t="s">
        <v>4</v>
      </c>
      <c r="AA32" s="92" t="s">
        <v>4</v>
      </c>
      <c r="AB32" s="92" t="s">
        <v>4</v>
      </c>
      <c r="AC32" s="92" t="s">
        <v>4</v>
      </c>
      <c r="AD32" s="92" t="s">
        <v>4</v>
      </c>
      <c r="AE32" s="92" t="s">
        <v>4</v>
      </c>
      <c r="AF32" s="92" t="s">
        <v>4</v>
      </c>
      <c r="AG32" s="92" t="s">
        <v>4</v>
      </c>
      <c r="AH32" s="92" t="s">
        <v>4</v>
      </c>
      <c r="AI32" s="92" t="s">
        <v>4</v>
      </c>
      <c r="AJ32" s="107">
        <v>1</v>
      </c>
      <c r="AK32" s="85" t="str">
        <f t="shared" si="17"/>
        <v>界壁外張断熱</v>
      </c>
    </row>
    <row r="33" spans="16:37">
      <c r="P33" s="99"/>
      <c r="Q33" s="85" t="s">
        <v>425</v>
      </c>
      <c r="S33" s="105" t="s">
        <v>441</v>
      </c>
      <c r="T33" s="85" t="s">
        <v>16</v>
      </c>
      <c r="U33" s="86">
        <v>0.87</v>
      </c>
      <c r="V33" s="86">
        <v>0</v>
      </c>
      <c r="W33" s="86">
        <v>0</v>
      </c>
      <c r="X33" s="86">
        <v>0.13</v>
      </c>
      <c r="Y33" s="86">
        <f t="shared" si="18"/>
        <v>1</v>
      </c>
      <c r="Z33" s="86" t="str">
        <f t="shared" ref="Z33:AI33" si="24">Z$2</f>
        <v>○</v>
      </c>
      <c r="AA33" s="86" t="str">
        <f t="shared" si="24"/>
        <v>○</v>
      </c>
      <c r="AB33" s="86" t="str">
        <f t="shared" si="24"/>
        <v>○</v>
      </c>
      <c r="AC33" s="86" t="str">
        <f t="shared" si="24"/>
        <v>○</v>
      </c>
      <c r="AD33" s="86" t="str">
        <f t="shared" si="24"/>
        <v>○</v>
      </c>
      <c r="AE33" s="86" t="str">
        <f t="shared" si="24"/>
        <v>○</v>
      </c>
      <c r="AF33" s="86" t="str">
        <f t="shared" si="24"/>
        <v>○</v>
      </c>
      <c r="AG33" s="86" t="str">
        <f t="shared" si="24"/>
        <v>○</v>
      </c>
      <c r="AH33" s="86" t="str">
        <f t="shared" si="24"/>
        <v>○</v>
      </c>
      <c r="AI33" s="86" t="str">
        <f t="shared" si="24"/>
        <v>○</v>
      </c>
      <c r="AJ33" s="107">
        <v>2</v>
      </c>
      <c r="AK33" s="85" t="str">
        <f t="shared" si="17"/>
        <v>界壁桁・梁間に断熱</v>
      </c>
    </row>
    <row r="34" spans="16:37">
      <c r="P34" s="103" t="s">
        <v>412</v>
      </c>
      <c r="Q34" s="85" t="s">
        <v>426</v>
      </c>
      <c r="S34" s="105" t="s">
        <v>441</v>
      </c>
      <c r="T34" s="85" t="s">
        <v>17</v>
      </c>
      <c r="U34" s="86">
        <v>1</v>
      </c>
      <c r="V34" s="86">
        <v>0</v>
      </c>
      <c r="W34" s="86">
        <v>0</v>
      </c>
      <c r="X34" s="86">
        <v>0</v>
      </c>
      <c r="Y34" s="92">
        <f t="shared" si="18"/>
        <v>1</v>
      </c>
      <c r="Z34" s="92" t="s">
        <v>4</v>
      </c>
      <c r="AA34" s="92" t="s">
        <v>4</v>
      </c>
      <c r="AB34" s="92" t="s">
        <v>4</v>
      </c>
      <c r="AC34" s="92" t="s">
        <v>4</v>
      </c>
      <c r="AD34" s="92" t="s">
        <v>4</v>
      </c>
      <c r="AE34" s="92" t="s">
        <v>4</v>
      </c>
      <c r="AF34" s="92" t="s">
        <v>4</v>
      </c>
      <c r="AG34" s="92" t="s">
        <v>4</v>
      </c>
      <c r="AH34" s="92" t="s">
        <v>4</v>
      </c>
      <c r="AI34" s="92" t="s">
        <v>4</v>
      </c>
      <c r="AJ34" s="107">
        <v>1</v>
      </c>
      <c r="AK34" s="85" t="str">
        <f t="shared" si="17"/>
        <v>界壁天井に断熱材を敷込む又は吹込む</v>
      </c>
    </row>
    <row r="35" spans="16:37" ht="13.5" customHeight="1">
      <c r="P35" s="102"/>
      <c r="Q35" s="85" t="s">
        <v>427</v>
      </c>
      <c r="S35" s="105" t="s">
        <v>441</v>
      </c>
      <c r="T35" s="85" t="s">
        <v>18</v>
      </c>
      <c r="U35" s="86">
        <v>0.83</v>
      </c>
      <c r="V35" s="86">
        <v>0</v>
      </c>
      <c r="W35" s="86">
        <v>0</v>
      </c>
      <c r="X35" s="86">
        <v>0.17</v>
      </c>
      <c r="Y35" s="86">
        <f t="shared" si="18"/>
        <v>1</v>
      </c>
      <c r="Z35" s="86" t="str">
        <f t="shared" ref="Z35:AI36" si="25">Z$2</f>
        <v>○</v>
      </c>
      <c r="AA35" s="86" t="str">
        <f t="shared" si="25"/>
        <v>○</v>
      </c>
      <c r="AB35" s="86" t="str">
        <f t="shared" si="25"/>
        <v>○</v>
      </c>
      <c r="AC35" s="86" t="str">
        <f t="shared" si="25"/>
        <v>○</v>
      </c>
      <c r="AD35" s="86" t="str">
        <f t="shared" si="25"/>
        <v>○</v>
      </c>
      <c r="AE35" s="86" t="str">
        <f t="shared" si="25"/>
        <v>○</v>
      </c>
      <c r="AF35" s="86" t="str">
        <f t="shared" si="25"/>
        <v>○</v>
      </c>
      <c r="AG35" s="86" t="str">
        <f t="shared" si="25"/>
        <v>○</v>
      </c>
      <c r="AH35" s="86" t="str">
        <f t="shared" si="25"/>
        <v>○</v>
      </c>
      <c r="AI35" s="86" t="str">
        <f t="shared" si="25"/>
        <v>○</v>
      </c>
      <c r="AJ35" s="107">
        <v>2</v>
      </c>
      <c r="AK35" s="85" t="str">
        <f t="shared" si="17"/>
        <v>界壁柱・間柱間に断熱</v>
      </c>
    </row>
    <row r="36" spans="16:37" ht="13.5" customHeight="1">
      <c r="P36" s="102"/>
      <c r="Q36" s="85" t="s">
        <v>428</v>
      </c>
      <c r="S36" s="105" t="s">
        <v>441</v>
      </c>
      <c r="T36" s="55" t="s">
        <v>452</v>
      </c>
      <c r="U36" s="110">
        <v>0.77</v>
      </c>
      <c r="V36" s="86">
        <v>0</v>
      </c>
      <c r="W36" s="86">
        <v>0</v>
      </c>
      <c r="X36" s="110">
        <v>0.23</v>
      </c>
      <c r="Y36" s="86">
        <f t="shared" si="18"/>
        <v>1</v>
      </c>
      <c r="Z36" s="86" t="str">
        <f>Z$2</f>
        <v>○</v>
      </c>
      <c r="AA36" s="86" t="str">
        <f>AA$2</f>
        <v>○</v>
      </c>
      <c r="AB36" s="86" t="str">
        <f>AB$2</f>
        <v>○</v>
      </c>
      <c r="AC36" s="86" t="str">
        <f>AC$2</f>
        <v>○</v>
      </c>
      <c r="AD36" s="86" t="str">
        <f t="shared" si="25"/>
        <v>○</v>
      </c>
      <c r="AE36" s="86" t="str">
        <f t="shared" si="25"/>
        <v>○</v>
      </c>
      <c r="AF36" s="86" t="str">
        <f t="shared" si="25"/>
        <v>○</v>
      </c>
      <c r="AG36" s="86" t="str">
        <f t="shared" si="25"/>
        <v>○</v>
      </c>
      <c r="AH36" s="86" t="str">
        <f t="shared" si="25"/>
        <v>○</v>
      </c>
      <c r="AI36" s="86" t="str">
        <f t="shared" si="25"/>
        <v>○</v>
      </c>
      <c r="AJ36" s="107">
        <v>2</v>
      </c>
      <c r="AK36" s="85" t="str">
        <f t="shared" si="17"/>
        <v>界壁たて枠間に断熱</v>
      </c>
    </row>
    <row r="37" spans="16:37">
      <c r="P37" s="102"/>
      <c r="Q37" s="85" t="s">
        <v>429</v>
      </c>
      <c r="S37" s="105" t="s">
        <v>441</v>
      </c>
      <c r="T37" s="85" t="s">
        <v>20</v>
      </c>
      <c r="U37" s="86">
        <v>0.8</v>
      </c>
      <c r="V37" s="86">
        <v>0</v>
      </c>
      <c r="W37" s="86">
        <v>0</v>
      </c>
      <c r="X37" s="86">
        <v>0.2</v>
      </c>
      <c r="Y37" s="86">
        <f t="shared" si="18"/>
        <v>1</v>
      </c>
      <c r="Z37" s="86" t="str">
        <f t="shared" ref="Z37:AI39" si="26">Z$2</f>
        <v>○</v>
      </c>
      <c r="AA37" s="86" t="str">
        <f t="shared" si="26"/>
        <v>○</v>
      </c>
      <c r="AB37" s="86" t="str">
        <f t="shared" si="26"/>
        <v>○</v>
      </c>
      <c r="AC37" s="86" t="str">
        <f t="shared" si="26"/>
        <v>○</v>
      </c>
      <c r="AD37" s="86" t="str">
        <f t="shared" si="26"/>
        <v>○</v>
      </c>
      <c r="AE37" s="86" t="str">
        <f t="shared" si="26"/>
        <v>○</v>
      </c>
      <c r="AF37" s="86" t="str">
        <f t="shared" si="26"/>
        <v>○</v>
      </c>
      <c r="AG37" s="86" t="str">
        <f t="shared" si="26"/>
        <v>○</v>
      </c>
      <c r="AH37" s="86" t="str">
        <f t="shared" si="26"/>
        <v>○</v>
      </c>
      <c r="AI37" s="86" t="str">
        <f t="shared" si="26"/>
        <v>○</v>
      </c>
      <c r="AJ37" s="107">
        <v>2</v>
      </c>
      <c r="AK37" s="85" t="str">
        <f t="shared" si="17"/>
        <v>界壁床梁工法：根太間に断熱</v>
      </c>
    </row>
    <row r="38" spans="16:37">
      <c r="P38" s="99"/>
      <c r="Q38" s="85" t="s">
        <v>430</v>
      </c>
      <c r="S38" s="105" t="s">
        <v>441</v>
      </c>
      <c r="T38" s="85" t="s">
        <v>21</v>
      </c>
      <c r="U38" s="86">
        <v>0.8</v>
      </c>
      <c r="V38" s="86">
        <v>0</v>
      </c>
      <c r="W38" s="86">
        <v>0</v>
      </c>
      <c r="X38" s="86">
        <v>0.2</v>
      </c>
      <c r="Y38" s="86">
        <f t="shared" si="18"/>
        <v>1</v>
      </c>
      <c r="Z38" s="86" t="str">
        <f t="shared" si="26"/>
        <v>○</v>
      </c>
      <c r="AA38" s="86" t="str">
        <f t="shared" si="26"/>
        <v>○</v>
      </c>
      <c r="AB38" s="86" t="str">
        <f t="shared" si="26"/>
        <v>○</v>
      </c>
      <c r="AC38" s="86" t="str">
        <f t="shared" si="26"/>
        <v>○</v>
      </c>
      <c r="AD38" s="86" t="str">
        <f t="shared" si="26"/>
        <v>○</v>
      </c>
      <c r="AE38" s="86" t="str">
        <f t="shared" si="26"/>
        <v>○</v>
      </c>
      <c r="AF38" s="86" t="str">
        <f t="shared" si="26"/>
        <v>○</v>
      </c>
      <c r="AG38" s="86" t="str">
        <f t="shared" si="26"/>
        <v>○</v>
      </c>
      <c r="AH38" s="86" t="str">
        <f t="shared" si="26"/>
        <v>○</v>
      </c>
      <c r="AI38" s="86" t="str">
        <f t="shared" si="26"/>
        <v>○</v>
      </c>
      <c r="AJ38" s="107">
        <v>2</v>
      </c>
      <c r="AK38" s="85" t="str">
        <f t="shared" si="17"/>
        <v>界壁束立大引工法：根太間に断熱</v>
      </c>
    </row>
    <row r="39" spans="16:37">
      <c r="P39" s="103" t="s">
        <v>431</v>
      </c>
      <c r="Q39" s="85" t="s">
        <v>432</v>
      </c>
      <c r="S39" s="105" t="s">
        <v>441</v>
      </c>
      <c r="T39" s="85" t="s">
        <v>22</v>
      </c>
      <c r="U39" s="86">
        <v>0.85</v>
      </c>
      <c r="V39" s="86">
        <v>0</v>
      </c>
      <c r="W39" s="86">
        <v>0</v>
      </c>
      <c r="X39" s="86">
        <v>0.15</v>
      </c>
      <c r="Y39" s="86">
        <f t="shared" si="18"/>
        <v>1</v>
      </c>
      <c r="Z39" s="86" t="str">
        <f t="shared" si="26"/>
        <v>○</v>
      </c>
      <c r="AA39" s="86" t="str">
        <f t="shared" si="26"/>
        <v>○</v>
      </c>
      <c r="AB39" s="86" t="str">
        <f t="shared" si="26"/>
        <v>○</v>
      </c>
      <c r="AC39" s="86" t="str">
        <f t="shared" si="26"/>
        <v>○</v>
      </c>
      <c r="AD39" s="86" t="str">
        <f t="shared" si="26"/>
        <v>○</v>
      </c>
      <c r="AE39" s="86" t="str">
        <f t="shared" si="26"/>
        <v>○</v>
      </c>
      <c r="AF39" s="86" t="str">
        <f t="shared" si="26"/>
        <v>○</v>
      </c>
      <c r="AG39" s="86" t="str">
        <f t="shared" si="26"/>
        <v>○</v>
      </c>
      <c r="AH39" s="86" t="str">
        <f t="shared" si="26"/>
        <v>○</v>
      </c>
      <c r="AI39" s="86" t="str">
        <f t="shared" si="26"/>
        <v>○</v>
      </c>
      <c r="AJ39" s="107">
        <v>2</v>
      </c>
      <c r="AK39" s="85" t="str">
        <f t="shared" si="17"/>
        <v>界壁束立大引工法：大引間に断熱</v>
      </c>
    </row>
    <row r="40" spans="16:37">
      <c r="P40" s="102"/>
      <c r="Q40" s="85" t="s">
        <v>433</v>
      </c>
      <c r="S40" s="105" t="s">
        <v>441</v>
      </c>
      <c r="T40" s="85" t="s">
        <v>23</v>
      </c>
      <c r="U40" s="86">
        <v>0.72</v>
      </c>
      <c r="V40" s="86">
        <v>0.12</v>
      </c>
      <c r="W40" s="86">
        <v>0.13</v>
      </c>
      <c r="X40" s="86">
        <v>0.03</v>
      </c>
      <c r="Y40" s="86">
        <f t="shared" si="18"/>
        <v>1</v>
      </c>
      <c r="Z40" s="86" t="str">
        <f>Z$16</f>
        <v>○</v>
      </c>
      <c r="AA40" s="86" t="str">
        <f t="shared" ref="AA40:AI40" si="27">AA$16</f>
        <v>○</v>
      </c>
      <c r="AB40" s="86" t="str">
        <f t="shared" si="27"/>
        <v>○</v>
      </c>
      <c r="AC40" s="86" t="str">
        <f t="shared" si="27"/>
        <v>○</v>
      </c>
      <c r="AD40" s="86" t="str">
        <f t="shared" si="27"/>
        <v>○</v>
      </c>
      <c r="AE40" s="86" t="str">
        <f t="shared" si="27"/>
        <v>○</v>
      </c>
      <c r="AF40" s="86" t="str">
        <f t="shared" si="27"/>
        <v>○</v>
      </c>
      <c r="AG40" s="86" t="str">
        <f t="shared" si="27"/>
        <v>○</v>
      </c>
      <c r="AH40" s="86" t="str">
        <f t="shared" si="27"/>
        <v>○</v>
      </c>
      <c r="AI40" s="86" t="str">
        <f t="shared" si="27"/>
        <v>○</v>
      </c>
      <c r="AJ40" s="107">
        <v>4</v>
      </c>
      <c r="AK40" s="85" t="str">
        <f t="shared" si="17"/>
        <v>界壁束立大引工法：根太間断熱＋大引間断熱</v>
      </c>
    </row>
    <row r="41" spans="16:37">
      <c r="P41" s="102"/>
      <c r="Q41" s="85" t="s">
        <v>434</v>
      </c>
      <c r="S41" s="105" t="s">
        <v>441</v>
      </c>
      <c r="T41" s="85" t="s">
        <v>24</v>
      </c>
      <c r="U41" s="86">
        <v>0.85</v>
      </c>
      <c r="V41" s="86">
        <v>0</v>
      </c>
      <c r="W41" s="86">
        <v>0</v>
      </c>
      <c r="X41" s="86">
        <v>0.15</v>
      </c>
      <c r="Y41" s="86">
        <f t="shared" si="18"/>
        <v>1</v>
      </c>
      <c r="Z41" s="86" t="str">
        <f t="shared" ref="Z41:AI43" si="28">Z$2</f>
        <v>○</v>
      </c>
      <c r="AA41" s="86" t="str">
        <f t="shared" si="28"/>
        <v>○</v>
      </c>
      <c r="AB41" s="86" t="str">
        <f t="shared" si="28"/>
        <v>○</v>
      </c>
      <c r="AC41" s="86" t="str">
        <f t="shared" si="28"/>
        <v>○</v>
      </c>
      <c r="AD41" s="86" t="str">
        <f t="shared" si="28"/>
        <v>○</v>
      </c>
      <c r="AE41" s="86" t="str">
        <f t="shared" si="28"/>
        <v>○</v>
      </c>
      <c r="AF41" s="86" t="str">
        <f t="shared" si="28"/>
        <v>○</v>
      </c>
      <c r="AG41" s="86" t="str">
        <f t="shared" si="28"/>
        <v>○</v>
      </c>
      <c r="AH41" s="86" t="str">
        <f t="shared" si="28"/>
        <v>○</v>
      </c>
      <c r="AI41" s="86" t="str">
        <f t="shared" si="28"/>
        <v>○</v>
      </c>
      <c r="AJ41" s="107">
        <v>2</v>
      </c>
      <c r="AK41" s="85" t="str">
        <f t="shared" si="17"/>
        <v>界壁剛床工法</v>
      </c>
    </row>
    <row r="42" spans="16:37">
      <c r="P42" s="102"/>
      <c r="Q42" s="85" t="s">
        <v>435</v>
      </c>
      <c r="S42" s="105" t="s">
        <v>441</v>
      </c>
      <c r="T42" s="85" t="s">
        <v>25</v>
      </c>
      <c r="U42" s="86">
        <v>0.7</v>
      </c>
      <c r="V42" s="86">
        <v>0</v>
      </c>
      <c r="W42" s="86">
        <v>0</v>
      </c>
      <c r="X42" s="86">
        <v>0.3</v>
      </c>
      <c r="Y42" s="86">
        <f t="shared" si="18"/>
        <v>1</v>
      </c>
      <c r="Z42" s="86" t="str">
        <f t="shared" si="28"/>
        <v>○</v>
      </c>
      <c r="AA42" s="86" t="str">
        <f t="shared" si="28"/>
        <v>○</v>
      </c>
      <c r="AB42" s="86" t="str">
        <f t="shared" si="28"/>
        <v>○</v>
      </c>
      <c r="AC42" s="86" t="str">
        <f t="shared" si="28"/>
        <v>○</v>
      </c>
      <c r="AD42" s="86" t="str">
        <f t="shared" si="28"/>
        <v>○</v>
      </c>
      <c r="AE42" s="86" t="str">
        <f t="shared" si="28"/>
        <v>○</v>
      </c>
      <c r="AF42" s="86" t="str">
        <f t="shared" si="28"/>
        <v>○</v>
      </c>
      <c r="AG42" s="86" t="str">
        <f t="shared" si="28"/>
        <v>○</v>
      </c>
      <c r="AH42" s="86" t="str">
        <f t="shared" si="28"/>
        <v>○</v>
      </c>
      <c r="AI42" s="86" t="str">
        <f t="shared" si="28"/>
        <v>○</v>
      </c>
      <c r="AJ42" s="107">
        <v>2</v>
      </c>
      <c r="AK42" s="85" t="str">
        <f t="shared" si="17"/>
        <v>界壁床梁土台同面工法：根太間に断熱</v>
      </c>
    </row>
    <row r="43" spans="16:37">
      <c r="P43" s="99"/>
      <c r="Q43" s="85" t="s">
        <v>436</v>
      </c>
      <c r="S43" s="105" t="s">
        <v>441</v>
      </c>
      <c r="T43" s="55" t="s">
        <v>453</v>
      </c>
      <c r="U43" s="110">
        <v>0.87</v>
      </c>
      <c r="V43" s="86">
        <v>0</v>
      </c>
      <c r="W43" s="86">
        <v>0</v>
      </c>
      <c r="X43" s="110">
        <v>0.13</v>
      </c>
      <c r="Y43" s="86">
        <f>SUM(U43:X43)</f>
        <v>1</v>
      </c>
      <c r="Z43" s="86" t="str">
        <f>Z$2</f>
        <v>○</v>
      </c>
      <c r="AA43" s="86" t="str">
        <f t="shared" si="28"/>
        <v>○</v>
      </c>
      <c r="AB43" s="86" t="str">
        <f t="shared" si="28"/>
        <v>○</v>
      </c>
      <c r="AC43" s="86" t="str">
        <f t="shared" si="28"/>
        <v>○</v>
      </c>
      <c r="AD43" s="86" t="str">
        <f t="shared" si="28"/>
        <v>○</v>
      </c>
      <c r="AE43" s="86" t="str">
        <f t="shared" si="28"/>
        <v>○</v>
      </c>
      <c r="AF43" s="86" t="str">
        <f t="shared" si="28"/>
        <v>○</v>
      </c>
      <c r="AG43" s="86" t="str">
        <f t="shared" si="28"/>
        <v>○</v>
      </c>
      <c r="AH43" s="86" t="str">
        <f t="shared" si="28"/>
        <v>○</v>
      </c>
      <c r="AI43" s="86" t="str">
        <f t="shared" si="28"/>
        <v>○</v>
      </c>
      <c r="AJ43" s="107">
        <v>2</v>
      </c>
      <c r="AK43" s="85" t="str">
        <f t="shared" ref="AK43" si="29">S43&amp;T43</f>
        <v>界壁根太間に断熱</v>
      </c>
    </row>
    <row r="44" spans="16:37">
      <c r="S44" s="105" t="s">
        <v>441</v>
      </c>
      <c r="T44" s="85" t="s">
        <v>444</v>
      </c>
      <c r="U44" s="86">
        <v>1</v>
      </c>
      <c r="V44" s="86">
        <v>0</v>
      </c>
      <c r="W44" s="86">
        <v>0</v>
      </c>
      <c r="X44" s="86">
        <v>0</v>
      </c>
      <c r="Y44" s="92">
        <f t="shared" si="18"/>
        <v>1</v>
      </c>
      <c r="Z44" s="92" t="s">
        <v>4</v>
      </c>
      <c r="AA44" s="92" t="s">
        <v>4</v>
      </c>
      <c r="AB44" s="92" t="s">
        <v>4</v>
      </c>
      <c r="AC44" s="92" t="s">
        <v>4</v>
      </c>
      <c r="AD44" s="92" t="s">
        <v>4</v>
      </c>
      <c r="AE44" s="92" t="s">
        <v>4</v>
      </c>
      <c r="AF44" s="92" t="s">
        <v>4</v>
      </c>
      <c r="AG44" s="92" t="s">
        <v>4</v>
      </c>
      <c r="AH44" s="92" t="s">
        <v>4</v>
      </c>
      <c r="AI44" s="92" t="s">
        <v>4</v>
      </c>
      <c r="AJ44" s="107">
        <v>1</v>
      </c>
      <c r="AK44" s="85" t="str">
        <f t="shared" si="17"/>
        <v>界壁ＲＣ（内断熱・外断熱・内外断熱共通）</v>
      </c>
    </row>
    <row r="45" spans="16:37">
      <c r="S45" s="104" t="s">
        <v>395</v>
      </c>
      <c r="T45" s="85" t="s">
        <v>26</v>
      </c>
      <c r="U45" s="86">
        <v>0.86</v>
      </c>
      <c r="V45" s="86">
        <v>0</v>
      </c>
      <c r="W45" s="86">
        <v>0</v>
      </c>
      <c r="X45" s="86">
        <v>0.14000000000000001</v>
      </c>
      <c r="Y45" s="86">
        <f t="shared" si="18"/>
        <v>1</v>
      </c>
      <c r="Z45" s="106" t="str">
        <f t="shared" ref="Z45:AI45" si="30">Z$2</f>
        <v>○</v>
      </c>
      <c r="AA45" s="106" t="str">
        <f t="shared" si="30"/>
        <v>○</v>
      </c>
      <c r="AB45" s="106" t="str">
        <f t="shared" si="30"/>
        <v>○</v>
      </c>
      <c r="AC45" s="106" t="str">
        <f t="shared" si="30"/>
        <v>○</v>
      </c>
      <c r="AD45" s="106" t="str">
        <f t="shared" si="30"/>
        <v>○</v>
      </c>
      <c r="AE45" s="106" t="str">
        <f t="shared" si="30"/>
        <v>○</v>
      </c>
      <c r="AF45" s="106" t="str">
        <f t="shared" si="30"/>
        <v>○</v>
      </c>
      <c r="AG45" s="106" t="str">
        <f t="shared" si="30"/>
        <v>○</v>
      </c>
      <c r="AH45" s="106" t="str">
        <f t="shared" si="30"/>
        <v>○</v>
      </c>
      <c r="AI45" s="106" t="str">
        <f t="shared" si="30"/>
        <v>○</v>
      </c>
      <c r="AJ45" s="107">
        <v>2</v>
      </c>
      <c r="AK45" s="85" t="str">
        <f t="shared" si="17"/>
        <v>界床_上階側たる木間に断熱</v>
      </c>
    </row>
    <row r="46" spans="16:37">
      <c r="S46" s="105" t="s">
        <v>442</v>
      </c>
      <c r="T46" s="85" t="s">
        <v>137</v>
      </c>
      <c r="U46" s="86">
        <v>1</v>
      </c>
      <c r="V46" s="86">
        <v>0</v>
      </c>
      <c r="W46" s="86">
        <v>0</v>
      </c>
      <c r="X46" s="86">
        <v>0</v>
      </c>
      <c r="Y46" s="92">
        <f t="shared" si="18"/>
        <v>1</v>
      </c>
      <c r="Z46" s="92" t="s">
        <v>4</v>
      </c>
      <c r="AA46" s="92" t="s">
        <v>4</v>
      </c>
      <c r="AB46" s="92" t="s">
        <v>4</v>
      </c>
      <c r="AC46" s="92" t="s">
        <v>4</v>
      </c>
      <c r="AD46" s="92" t="s">
        <v>4</v>
      </c>
      <c r="AE46" s="92" t="s">
        <v>4</v>
      </c>
      <c r="AF46" s="92" t="s">
        <v>4</v>
      </c>
      <c r="AG46" s="92" t="s">
        <v>4</v>
      </c>
      <c r="AH46" s="92" t="s">
        <v>4</v>
      </c>
      <c r="AI46" s="92" t="s">
        <v>4</v>
      </c>
      <c r="AJ46" s="107">
        <v>1</v>
      </c>
      <c r="AK46" s="85" t="str">
        <f t="shared" si="17"/>
        <v>界床_上階側外張断熱</v>
      </c>
    </row>
    <row r="47" spans="16:37">
      <c r="S47" s="105" t="s">
        <v>442</v>
      </c>
      <c r="T47" s="85" t="s">
        <v>16</v>
      </c>
      <c r="U47" s="86">
        <v>0.87</v>
      </c>
      <c r="V47" s="86">
        <v>0</v>
      </c>
      <c r="W47" s="86">
        <v>0</v>
      </c>
      <c r="X47" s="86">
        <v>0.13</v>
      </c>
      <c r="Y47" s="86">
        <f t="shared" si="18"/>
        <v>1</v>
      </c>
      <c r="Z47" s="86" t="str">
        <f t="shared" ref="Z47:AI47" si="31">Z$2</f>
        <v>○</v>
      </c>
      <c r="AA47" s="86" t="str">
        <f t="shared" si="31"/>
        <v>○</v>
      </c>
      <c r="AB47" s="86" t="str">
        <f t="shared" si="31"/>
        <v>○</v>
      </c>
      <c r="AC47" s="86" t="str">
        <f t="shared" si="31"/>
        <v>○</v>
      </c>
      <c r="AD47" s="86" t="str">
        <f t="shared" si="31"/>
        <v>○</v>
      </c>
      <c r="AE47" s="86" t="str">
        <f t="shared" si="31"/>
        <v>○</v>
      </c>
      <c r="AF47" s="86" t="str">
        <f t="shared" si="31"/>
        <v>○</v>
      </c>
      <c r="AG47" s="86" t="str">
        <f t="shared" si="31"/>
        <v>○</v>
      </c>
      <c r="AH47" s="86" t="str">
        <f t="shared" si="31"/>
        <v>○</v>
      </c>
      <c r="AI47" s="86" t="str">
        <f t="shared" si="31"/>
        <v>○</v>
      </c>
      <c r="AJ47" s="107">
        <v>2</v>
      </c>
      <c r="AK47" s="85" t="str">
        <f t="shared" si="17"/>
        <v>界床_上階側桁・梁間に断熱</v>
      </c>
    </row>
    <row r="48" spans="16:37">
      <c r="S48" s="105" t="s">
        <v>442</v>
      </c>
      <c r="T48" s="85" t="s">
        <v>17</v>
      </c>
      <c r="U48" s="86">
        <v>1</v>
      </c>
      <c r="V48" s="86">
        <v>0</v>
      </c>
      <c r="W48" s="86">
        <v>0</v>
      </c>
      <c r="X48" s="86">
        <v>0</v>
      </c>
      <c r="Y48" s="92">
        <f t="shared" si="18"/>
        <v>1</v>
      </c>
      <c r="Z48" s="92" t="s">
        <v>4</v>
      </c>
      <c r="AA48" s="92" t="s">
        <v>4</v>
      </c>
      <c r="AB48" s="92" t="s">
        <v>4</v>
      </c>
      <c r="AC48" s="92" t="s">
        <v>4</v>
      </c>
      <c r="AD48" s="92" t="s">
        <v>4</v>
      </c>
      <c r="AE48" s="92" t="s">
        <v>4</v>
      </c>
      <c r="AF48" s="92" t="s">
        <v>4</v>
      </c>
      <c r="AG48" s="92" t="s">
        <v>4</v>
      </c>
      <c r="AH48" s="92" t="s">
        <v>4</v>
      </c>
      <c r="AI48" s="92" t="s">
        <v>4</v>
      </c>
      <c r="AJ48" s="107">
        <v>1</v>
      </c>
      <c r="AK48" s="85" t="str">
        <f t="shared" si="17"/>
        <v>界床_上階側天井に断熱材を敷込む又は吹込む</v>
      </c>
    </row>
    <row r="49" spans="19:37">
      <c r="S49" s="105" t="s">
        <v>442</v>
      </c>
      <c r="T49" s="85" t="s">
        <v>18</v>
      </c>
      <c r="U49" s="86">
        <v>0.83</v>
      </c>
      <c r="V49" s="86">
        <v>0</v>
      </c>
      <c r="W49" s="86">
        <v>0</v>
      </c>
      <c r="X49" s="86">
        <v>0.17</v>
      </c>
      <c r="Y49" s="86">
        <f t="shared" si="18"/>
        <v>1</v>
      </c>
      <c r="Z49" s="86" t="str">
        <f t="shared" ref="Z49:AI50" si="32">Z$2</f>
        <v>○</v>
      </c>
      <c r="AA49" s="86" t="str">
        <f t="shared" si="32"/>
        <v>○</v>
      </c>
      <c r="AB49" s="86" t="str">
        <f t="shared" si="32"/>
        <v>○</v>
      </c>
      <c r="AC49" s="86" t="str">
        <f t="shared" si="32"/>
        <v>○</v>
      </c>
      <c r="AD49" s="86" t="str">
        <f t="shared" si="32"/>
        <v>○</v>
      </c>
      <c r="AE49" s="86" t="str">
        <f t="shared" si="32"/>
        <v>○</v>
      </c>
      <c r="AF49" s="86" t="str">
        <f t="shared" si="32"/>
        <v>○</v>
      </c>
      <c r="AG49" s="86" t="str">
        <f t="shared" si="32"/>
        <v>○</v>
      </c>
      <c r="AH49" s="86" t="str">
        <f t="shared" si="32"/>
        <v>○</v>
      </c>
      <c r="AI49" s="86" t="str">
        <f t="shared" si="32"/>
        <v>○</v>
      </c>
      <c r="AJ49" s="107">
        <v>2</v>
      </c>
      <c r="AK49" s="85" t="str">
        <f t="shared" si="17"/>
        <v>界床_上階側柱・間柱間に断熱</v>
      </c>
    </row>
    <row r="50" spans="19:37">
      <c r="S50" s="105" t="s">
        <v>442</v>
      </c>
      <c r="T50" s="55" t="s">
        <v>452</v>
      </c>
      <c r="U50" s="110">
        <v>0.77</v>
      </c>
      <c r="V50" s="86">
        <v>0</v>
      </c>
      <c r="W50" s="86">
        <v>0</v>
      </c>
      <c r="X50" s="110">
        <v>0.23</v>
      </c>
      <c r="Y50" s="86">
        <f t="shared" si="18"/>
        <v>1</v>
      </c>
      <c r="Z50" s="86" t="str">
        <f>Z$2</f>
        <v>○</v>
      </c>
      <c r="AA50" s="86" t="str">
        <f>AA$2</f>
        <v>○</v>
      </c>
      <c r="AB50" s="86" t="str">
        <f>AB$2</f>
        <v>○</v>
      </c>
      <c r="AC50" s="86" t="str">
        <f>AC$2</f>
        <v>○</v>
      </c>
      <c r="AD50" s="86" t="str">
        <f t="shared" si="32"/>
        <v>○</v>
      </c>
      <c r="AE50" s="86" t="str">
        <f t="shared" si="32"/>
        <v>○</v>
      </c>
      <c r="AF50" s="86" t="str">
        <f t="shared" si="32"/>
        <v>○</v>
      </c>
      <c r="AG50" s="86" t="str">
        <f t="shared" si="32"/>
        <v>○</v>
      </c>
      <c r="AH50" s="86" t="str">
        <f t="shared" si="32"/>
        <v>○</v>
      </c>
      <c r="AI50" s="86" t="str">
        <f t="shared" si="32"/>
        <v>○</v>
      </c>
      <c r="AJ50" s="107">
        <v>2</v>
      </c>
      <c r="AK50" s="85" t="str">
        <f t="shared" si="17"/>
        <v>界床_上階側たて枠間に断熱</v>
      </c>
    </row>
    <row r="51" spans="19:37">
      <c r="S51" s="105" t="s">
        <v>442</v>
      </c>
      <c r="T51" s="85" t="s">
        <v>20</v>
      </c>
      <c r="U51" s="86">
        <v>0.8</v>
      </c>
      <c r="V51" s="86">
        <v>0</v>
      </c>
      <c r="W51" s="86">
        <v>0</v>
      </c>
      <c r="X51" s="86">
        <v>0.2</v>
      </c>
      <c r="Y51" s="86">
        <f t="shared" si="18"/>
        <v>1</v>
      </c>
      <c r="Z51" s="86" t="str">
        <f t="shared" ref="Z51:AI53" si="33">Z$2</f>
        <v>○</v>
      </c>
      <c r="AA51" s="86" t="str">
        <f t="shared" si="33"/>
        <v>○</v>
      </c>
      <c r="AB51" s="86" t="str">
        <f t="shared" si="33"/>
        <v>○</v>
      </c>
      <c r="AC51" s="86" t="str">
        <f t="shared" si="33"/>
        <v>○</v>
      </c>
      <c r="AD51" s="86" t="str">
        <f t="shared" si="33"/>
        <v>○</v>
      </c>
      <c r="AE51" s="86" t="str">
        <f t="shared" si="33"/>
        <v>○</v>
      </c>
      <c r="AF51" s="86" t="str">
        <f t="shared" si="33"/>
        <v>○</v>
      </c>
      <c r="AG51" s="86" t="str">
        <f t="shared" si="33"/>
        <v>○</v>
      </c>
      <c r="AH51" s="86" t="str">
        <f t="shared" si="33"/>
        <v>○</v>
      </c>
      <c r="AI51" s="86" t="str">
        <f t="shared" si="33"/>
        <v>○</v>
      </c>
      <c r="AJ51" s="107">
        <v>2</v>
      </c>
      <c r="AK51" s="85" t="str">
        <f t="shared" si="17"/>
        <v>界床_上階側床梁工法：根太間に断熱</v>
      </c>
    </row>
    <row r="52" spans="19:37">
      <c r="S52" s="105" t="s">
        <v>442</v>
      </c>
      <c r="T52" s="85" t="s">
        <v>21</v>
      </c>
      <c r="U52" s="86">
        <v>0.8</v>
      </c>
      <c r="V52" s="86">
        <v>0</v>
      </c>
      <c r="W52" s="86">
        <v>0</v>
      </c>
      <c r="X52" s="86">
        <v>0.2</v>
      </c>
      <c r="Y52" s="86">
        <f t="shared" si="18"/>
        <v>1</v>
      </c>
      <c r="Z52" s="86" t="str">
        <f t="shared" si="33"/>
        <v>○</v>
      </c>
      <c r="AA52" s="86" t="str">
        <f t="shared" si="33"/>
        <v>○</v>
      </c>
      <c r="AB52" s="86" t="str">
        <f t="shared" si="33"/>
        <v>○</v>
      </c>
      <c r="AC52" s="86" t="str">
        <f t="shared" si="33"/>
        <v>○</v>
      </c>
      <c r="AD52" s="86" t="str">
        <f t="shared" si="33"/>
        <v>○</v>
      </c>
      <c r="AE52" s="86" t="str">
        <f t="shared" si="33"/>
        <v>○</v>
      </c>
      <c r="AF52" s="86" t="str">
        <f t="shared" si="33"/>
        <v>○</v>
      </c>
      <c r="AG52" s="86" t="str">
        <f t="shared" si="33"/>
        <v>○</v>
      </c>
      <c r="AH52" s="86" t="str">
        <f t="shared" si="33"/>
        <v>○</v>
      </c>
      <c r="AI52" s="86" t="str">
        <f t="shared" si="33"/>
        <v>○</v>
      </c>
      <c r="AJ52" s="107">
        <v>2</v>
      </c>
      <c r="AK52" s="85" t="str">
        <f t="shared" si="17"/>
        <v>界床_上階側束立大引工法：根太間に断熱</v>
      </c>
    </row>
    <row r="53" spans="19:37">
      <c r="S53" s="105" t="s">
        <v>442</v>
      </c>
      <c r="T53" s="85" t="s">
        <v>22</v>
      </c>
      <c r="U53" s="86">
        <v>0.85</v>
      </c>
      <c r="V53" s="86">
        <v>0</v>
      </c>
      <c r="W53" s="86">
        <v>0</v>
      </c>
      <c r="X53" s="86">
        <v>0.15</v>
      </c>
      <c r="Y53" s="86">
        <f t="shared" si="18"/>
        <v>1</v>
      </c>
      <c r="Z53" s="86" t="str">
        <f t="shared" si="33"/>
        <v>○</v>
      </c>
      <c r="AA53" s="86" t="str">
        <f t="shared" si="33"/>
        <v>○</v>
      </c>
      <c r="AB53" s="86" t="str">
        <f t="shared" si="33"/>
        <v>○</v>
      </c>
      <c r="AC53" s="86" t="str">
        <f t="shared" si="33"/>
        <v>○</v>
      </c>
      <c r="AD53" s="86" t="str">
        <f t="shared" si="33"/>
        <v>○</v>
      </c>
      <c r="AE53" s="86" t="str">
        <f t="shared" si="33"/>
        <v>○</v>
      </c>
      <c r="AF53" s="86" t="str">
        <f t="shared" si="33"/>
        <v>○</v>
      </c>
      <c r="AG53" s="86" t="str">
        <f t="shared" si="33"/>
        <v>○</v>
      </c>
      <c r="AH53" s="86" t="str">
        <f t="shared" si="33"/>
        <v>○</v>
      </c>
      <c r="AI53" s="86" t="str">
        <f t="shared" si="33"/>
        <v>○</v>
      </c>
      <c r="AJ53" s="107">
        <v>2</v>
      </c>
      <c r="AK53" s="85" t="str">
        <f t="shared" si="17"/>
        <v>界床_上階側束立大引工法：大引間に断熱</v>
      </c>
    </row>
    <row r="54" spans="19:37">
      <c r="S54" s="105" t="s">
        <v>442</v>
      </c>
      <c r="T54" s="85" t="s">
        <v>23</v>
      </c>
      <c r="U54" s="86">
        <v>0.72</v>
      </c>
      <c r="V54" s="86">
        <v>0.12</v>
      </c>
      <c r="W54" s="86">
        <v>0.13</v>
      </c>
      <c r="X54" s="86">
        <v>0.03</v>
      </c>
      <c r="Y54" s="86">
        <f t="shared" si="18"/>
        <v>1</v>
      </c>
      <c r="Z54" s="86" t="str">
        <f>Z$16</f>
        <v>○</v>
      </c>
      <c r="AA54" s="86" t="str">
        <f t="shared" ref="AA54:AI54" si="34">AA$16</f>
        <v>○</v>
      </c>
      <c r="AB54" s="86" t="str">
        <f t="shared" si="34"/>
        <v>○</v>
      </c>
      <c r="AC54" s="86" t="str">
        <f t="shared" si="34"/>
        <v>○</v>
      </c>
      <c r="AD54" s="86" t="str">
        <f t="shared" si="34"/>
        <v>○</v>
      </c>
      <c r="AE54" s="86" t="str">
        <f t="shared" si="34"/>
        <v>○</v>
      </c>
      <c r="AF54" s="86" t="str">
        <f t="shared" si="34"/>
        <v>○</v>
      </c>
      <c r="AG54" s="86" t="str">
        <f t="shared" si="34"/>
        <v>○</v>
      </c>
      <c r="AH54" s="86" t="str">
        <f t="shared" si="34"/>
        <v>○</v>
      </c>
      <c r="AI54" s="86" t="str">
        <f t="shared" si="34"/>
        <v>○</v>
      </c>
      <c r="AJ54" s="107">
        <v>4</v>
      </c>
      <c r="AK54" s="85" t="str">
        <f t="shared" si="17"/>
        <v>界床_上階側束立大引工法：根太間断熱＋大引間断熱</v>
      </c>
    </row>
    <row r="55" spans="19:37">
      <c r="S55" s="105" t="s">
        <v>442</v>
      </c>
      <c r="T55" s="85" t="s">
        <v>24</v>
      </c>
      <c r="U55" s="86">
        <v>0.85</v>
      </c>
      <c r="V55" s="86">
        <v>0</v>
      </c>
      <c r="W55" s="86">
        <v>0</v>
      </c>
      <c r="X55" s="86">
        <v>0.15</v>
      </c>
      <c r="Y55" s="86">
        <f t="shared" si="18"/>
        <v>1</v>
      </c>
      <c r="Z55" s="86" t="str">
        <f t="shared" ref="Z55:AI57" si="35">Z$2</f>
        <v>○</v>
      </c>
      <c r="AA55" s="86" t="str">
        <f t="shared" si="35"/>
        <v>○</v>
      </c>
      <c r="AB55" s="86" t="str">
        <f t="shared" si="35"/>
        <v>○</v>
      </c>
      <c r="AC55" s="86" t="str">
        <f t="shared" si="35"/>
        <v>○</v>
      </c>
      <c r="AD55" s="86" t="str">
        <f t="shared" si="35"/>
        <v>○</v>
      </c>
      <c r="AE55" s="86" t="str">
        <f t="shared" si="35"/>
        <v>○</v>
      </c>
      <c r="AF55" s="86" t="str">
        <f t="shared" si="35"/>
        <v>○</v>
      </c>
      <c r="AG55" s="86" t="str">
        <f t="shared" si="35"/>
        <v>○</v>
      </c>
      <c r="AH55" s="86" t="str">
        <f t="shared" si="35"/>
        <v>○</v>
      </c>
      <c r="AI55" s="86" t="str">
        <f t="shared" si="35"/>
        <v>○</v>
      </c>
      <c r="AJ55" s="107">
        <v>2</v>
      </c>
      <c r="AK55" s="85" t="str">
        <f t="shared" si="17"/>
        <v>界床_上階側剛床工法</v>
      </c>
    </row>
    <row r="56" spans="19:37">
      <c r="S56" s="105" t="s">
        <v>442</v>
      </c>
      <c r="T56" s="85" t="s">
        <v>25</v>
      </c>
      <c r="U56" s="86">
        <v>0.7</v>
      </c>
      <c r="V56" s="86">
        <v>0</v>
      </c>
      <c r="W56" s="86">
        <v>0</v>
      </c>
      <c r="X56" s="86">
        <v>0.3</v>
      </c>
      <c r="Y56" s="86">
        <f t="shared" si="18"/>
        <v>1</v>
      </c>
      <c r="Z56" s="86" t="str">
        <f t="shared" si="35"/>
        <v>○</v>
      </c>
      <c r="AA56" s="86" t="str">
        <f t="shared" si="35"/>
        <v>○</v>
      </c>
      <c r="AB56" s="86" t="str">
        <f t="shared" si="35"/>
        <v>○</v>
      </c>
      <c r="AC56" s="86" t="str">
        <f t="shared" si="35"/>
        <v>○</v>
      </c>
      <c r="AD56" s="86" t="str">
        <f t="shared" si="35"/>
        <v>○</v>
      </c>
      <c r="AE56" s="86" t="str">
        <f t="shared" si="35"/>
        <v>○</v>
      </c>
      <c r="AF56" s="86" t="str">
        <f t="shared" si="35"/>
        <v>○</v>
      </c>
      <c r="AG56" s="86" t="str">
        <f t="shared" si="35"/>
        <v>○</v>
      </c>
      <c r="AH56" s="86" t="str">
        <f t="shared" si="35"/>
        <v>○</v>
      </c>
      <c r="AI56" s="86" t="str">
        <f t="shared" si="35"/>
        <v>○</v>
      </c>
      <c r="AJ56" s="107">
        <v>2</v>
      </c>
      <c r="AK56" s="85" t="str">
        <f t="shared" si="17"/>
        <v>界床_上階側床梁土台同面工法：根太間に断熱</v>
      </c>
    </row>
    <row r="57" spans="19:37">
      <c r="S57" s="105" t="s">
        <v>442</v>
      </c>
      <c r="T57" s="55" t="s">
        <v>453</v>
      </c>
      <c r="U57" s="110">
        <v>0.87</v>
      </c>
      <c r="V57" s="86">
        <v>0</v>
      </c>
      <c r="W57" s="86">
        <v>0</v>
      </c>
      <c r="X57" s="110">
        <v>0.13</v>
      </c>
      <c r="Y57" s="86">
        <f>SUM(U57:X57)</f>
        <v>1</v>
      </c>
      <c r="Z57" s="86" t="str">
        <f>Z$2</f>
        <v>○</v>
      </c>
      <c r="AA57" s="86" t="str">
        <f t="shared" si="35"/>
        <v>○</v>
      </c>
      <c r="AB57" s="86" t="str">
        <f t="shared" si="35"/>
        <v>○</v>
      </c>
      <c r="AC57" s="86" t="str">
        <f t="shared" si="35"/>
        <v>○</v>
      </c>
      <c r="AD57" s="86" t="str">
        <f t="shared" si="35"/>
        <v>○</v>
      </c>
      <c r="AE57" s="86" t="str">
        <f t="shared" si="35"/>
        <v>○</v>
      </c>
      <c r="AF57" s="86" t="str">
        <f t="shared" si="35"/>
        <v>○</v>
      </c>
      <c r="AG57" s="86" t="str">
        <f t="shared" si="35"/>
        <v>○</v>
      </c>
      <c r="AH57" s="86" t="str">
        <f t="shared" si="35"/>
        <v>○</v>
      </c>
      <c r="AI57" s="86" t="str">
        <f t="shared" si="35"/>
        <v>○</v>
      </c>
      <c r="AJ57" s="107">
        <v>2</v>
      </c>
      <c r="AK57" s="85" t="str">
        <f t="shared" ref="AK57" si="36">S57&amp;T57</f>
        <v>界床_上階側根太間に断熱</v>
      </c>
    </row>
    <row r="58" spans="19:37">
      <c r="S58" s="105" t="s">
        <v>442</v>
      </c>
      <c r="T58" s="85" t="s">
        <v>444</v>
      </c>
      <c r="U58" s="86">
        <v>1</v>
      </c>
      <c r="V58" s="86">
        <v>0</v>
      </c>
      <c r="W58" s="86">
        <v>0</v>
      </c>
      <c r="X58" s="86">
        <v>0</v>
      </c>
      <c r="Y58" s="92">
        <f t="shared" si="18"/>
        <v>1</v>
      </c>
      <c r="Z58" s="92" t="s">
        <v>4</v>
      </c>
      <c r="AA58" s="92" t="s">
        <v>4</v>
      </c>
      <c r="AB58" s="92" t="s">
        <v>4</v>
      </c>
      <c r="AC58" s="92" t="s">
        <v>4</v>
      </c>
      <c r="AD58" s="92" t="s">
        <v>4</v>
      </c>
      <c r="AE58" s="92" t="s">
        <v>4</v>
      </c>
      <c r="AF58" s="92" t="s">
        <v>4</v>
      </c>
      <c r="AG58" s="92" t="s">
        <v>4</v>
      </c>
      <c r="AH58" s="92" t="s">
        <v>4</v>
      </c>
      <c r="AI58" s="92" t="s">
        <v>4</v>
      </c>
      <c r="AJ58" s="107">
        <v>1</v>
      </c>
      <c r="AK58" s="85" t="str">
        <f t="shared" si="17"/>
        <v>界床_上階側ＲＣ（内断熱・外断熱・内外断熱共通）</v>
      </c>
    </row>
    <row r="59" spans="19:37">
      <c r="S59" s="104" t="s">
        <v>396</v>
      </c>
      <c r="T59" s="85" t="s">
        <v>26</v>
      </c>
      <c r="U59" s="86">
        <v>0.86</v>
      </c>
      <c r="V59" s="86">
        <v>0</v>
      </c>
      <c r="W59" s="86">
        <v>0</v>
      </c>
      <c r="X59" s="86">
        <v>0.14000000000000001</v>
      </c>
      <c r="Y59" s="86">
        <f t="shared" si="18"/>
        <v>1</v>
      </c>
      <c r="Z59" s="106" t="str">
        <f t="shared" ref="Z59:AI59" si="37">Z$2</f>
        <v>○</v>
      </c>
      <c r="AA59" s="106" t="str">
        <f t="shared" si="37"/>
        <v>○</v>
      </c>
      <c r="AB59" s="106" t="str">
        <f t="shared" si="37"/>
        <v>○</v>
      </c>
      <c r="AC59" s="106" t="str">
        <f t="shared" si="37"/>
        <v>○</v>
      </c>
      <c r="AD59" s="106" t="str">
        <f t="shared" si="37"/>
        <v>○</v>
      </c>
      <c r="AE59" s="106" t="str">
        <f t="shared" si="37"/>
        <v>○</v>
      </c>
      <c r="AF59" s="106" t="str">
        <f t="shared" si="37"/>
        <v>○</v>
      </c>
      <c r="AG59" s="106" t="str">
        <f t="shared" si="37"/>
        <v>○</v>
      </c>
      <c r="AH59" s="106" t="str">
        <f t="shared" si="37"/>
        <v>○</v>
      </c>
      <c r="AI59" s="106" t="str">
        <f t="shared" si="37"/>
        <v>○</v>
      </c>
      <c r="AJ59" s="107">
        <v>2</v>
      </c>
      <c r="AK59" s="85" t="str">
        <f t="shared" si="17"/>
        <v>界床_下階側たる木間に断熱</v>
      </c>
    </row>
    <row r="60" spans="19:37">
      <c r="S60" s="105" t="s">
        <v>443</v>
      </c>
      <c r="T60" s="85" t="s">
        <v>137</v>
      </c>
      <c r="U60" s="86">
        <v>1</v>
      </c>
      <c r="V60" s="86">
        <v>0</v>
      </c>
      <c r="W60" s="86">
        <v>0</v>
      </c>
      <c r="X60" s="86">
        <v>0</v>
      </c>
      <c r="Y60" s="92">
        <f t="shared" si="18"/>
        <v>1</v>
      </c>
      <c r="Z60" s="92" t="s">
        <v>4</v>
      </c>
      <c r="AA60" s="92" t="s">
        <v>4</v>
      </c>
      <c r="AB60" s="92" t="s">
        <v>4</v>
      </c>
      <c r="AC60" s="92" t="s">
        <v>4</v>
      </c>
      <c r="AD60" s="92" t="s">
        <v>4</v>
      </c>
      <c r="AE60" s="92" t="s">
        <v>4</v>
      </c>
      <c r="AF60" s="92" t="s">
        <v>4</v>
      </c>
      <c r="AG60" s="92" t="s">
        <v>4</v>
      </c>
      <c r="AH60" s="92" t="s">
        <v>4</v>
      </c>
      <c r="AI60" s="92" t="s">
        <v>4</v>
      </c>
      <c r="AJ60" s="107">
        <v>1</v>
      </c>
      <c r="AK60" s="85" t="str">
        <f t="shared" si="17"/>
        <v>界床_下階側外張断熱</v>
      </c>
    </row>
    <row r="61" spans="19:37">
      <c r="S61" s="105" t="s">
        <v>443</v>
      </c>
      <c r="T61" s="85" t="s">
        <v>16</v>
      </c>
      <c r="U61" s="86">
        <v>0.87</v>
      </c>
      <c r="V61" s="86">
        <v>0</v>
      </c>
      <c r="W61" s="86">
        <v>0</v>
      </c>
      <c r="X61" s="86">
        <v>0.13</v>
      </c>
      <c r="Y61" s="86">
        <f t="shared" si="18"/>
        <v>1</v>
      </c>
      <c r="Z61" s="86" t="str">
        <f t="shared" ref="Z61:AI61" si="38">Z$2</f>
        <v>○</v>
      </c>
      <c r="AA61" s="86" t="str">
        <f t="shared" si="38"/>
        <v>○</v>
      </c>
      <c r="AB61" s="86" t="str">
        <f t="shared" si="38"/>
        <v>○</v>
      </c>
      <c r="AC61" s="86" t="str">
        <f t="shared" si="38"/>
        <v>○</v>
      </c>
      <c r="AD61" s="86" t="str">
        <f t="shared" si="38"/>
        <v>○</v>
      </c>
      <c r="AE61" s="86" t="str">
        <f t="shared" si="38"/>
        <v>○</v>
      </c>
      <c r="AF61" s="86" t="str">
        <f t="shared" si="38"/>
        <v>○</v>
      </c>
      <c r="AG61" s="86" t="str">
        <f t="shared" si="38"/>
        <v>○</v>
      </c>
      <c r="AH61" s="86" t="str">
        <f t="shared" si="38"/>
        <v>○</v>
      </c>
      <c r="AI61" s="86" t="str">
        <f t="shared" si="38"/>
        <v>○</v>
      </c>
      <c r="AJ61" s="107">
        <v>2</v>
      </c>
      <c r="AK61" s="85" t="str">
        <f t="shared" si="17"/>
        <v>界床_下階側桁・梁間に断熱</v>
      </c>
    </row>
    <row r="62" spans="19:37">
      <c r="S62" s="105" t="s">
        <v>443</v>
      </c>
      <c r="T62" s="85" t="s">
        <v>17</v>
      </c>
      <c r="U62" s="86">
        <v>1</v>
      </c>
      <c r="V62" s="86">
        <v>0</v>
      </c>
      <c r="W62" s="86">
        <v>0</v>
      </c>
      <c r="X62" s="86">
        <v>0</v>
      </c>
      <c r="Y62" s="92">
        <f t="shared" si="18"/>
        <v>1</v>
      </c>
      <c r="Z62" s="92" t="s">
        <v>4</v>
      </c>
      <c r="AA62" s="92" t="s">
        <v>4</v>
      </c>
      <c r="AB62" s="92" t="s">
        <v>4</v>
      </c>
      <c r="AC62" s="92" t="s">
        <v>4</v>
      </c>
      <c r="AD62" s="92" t="s">
        <v>4</v>
      </c>
      <c r="AE62" s="92" t="s">
        <v>4</v>
      </c>
      <c r="AF62" s="92" t="s">
        <v>4</v>
      </c>
      <c r="AG62" s="92" t="s">
        <v>4</v>
      </c>
      <c r="AH62" s="92" t="s">
        <v>4</v>
      </c>
      <c r="AI62" s="92" t="s">
        <v>4</v>
      </c>
      <c r="AJ62" s="107">
        <v>1</v>
      </c>
      <c r="AK62" s="85" t="str">
        <f t="shared" si="17"/>
        <v>界床_下階側天井に断熱材を敷込む又は吹込む</v>
      </c>
    </row>
    <row r="63" spans="19:37">
      <c r="S63" s="105" t="s">
        <v>443</v>
      </c>
      <c r="T63" s="85" t="s">
        <v>18</v>
      </c>
      <c r="U63" s="86">
        <v>0.83</v>
      </c>
      <c r="V63" s="86">
        <v>0</v>
      </c>
      <c r="W63" s="86">
        <v>0</v>
      </c>
      <c r="X63" s="86">
        <v>0.17</v>
      </c>
      <c r="Y63" s="86">
        <f t="shared" si="18"/>
        <v>1</v>
      </c>
      <c r="Z63" s="86" t="str">
        <f t="shared" ref="Z63:AI64" si="39">Z$2</f>
        <v>○</v>
      </c>
      <c r="AA63" s="86" t="str">
        <f t="shared" si="39"/>
        <v>○</v>
      </c>
      <c r="AB63" s="86" t="str">
        <f t="shared" si="39"/>
        <v>○</v>
      </c>
      <c r="AC63" s="86" t="str">
        <f t="shared" si="39"/>
        <v>○</v>
      </c>
      <c r="AD63" s="86" t="str">
        <f t="shared" si="39"/>
        <v>○</v>
      </c>
      <c r="AE63" s="86" t="str">
        <f t="shared" si="39"/>
        <v>○</v>
      </c>
      <c r="AF63" s="86" t="str">
        <f t="shared" si="39"/>
        <v>○</v>
      </c>
      <c r="AG63" s="86" t="str">
        <f t="shared" si="39"/>
        <v>○</v>
      </c>
      <c r="AH63" s="86" t="str">
        <f t="shared" si="39"/>
        <v>○</v>
      </c>
      <c r="AI63" s="86" t="str">
        <f t="shared" si="39"/>
        <v>○</v>
      </c>
      <c r="AJ63" s="107">
        <v>2</v>
      </c>
      <c r="AK63" s="85" t="str">
        <f t="shared" si="17"/>
        <v>界床_下階側柱・間柱間に断熱</v>
      </c>
    </row>
    <row r="64" spans="19:37">
      <c r="S64" s="105" t="s">
        <v>443</v>
      </c>
      <c r="T64" s="55" t="s">
        <v>452</v>
      </c>
      <c r="U64" s="110">
        <v>0.77</v>
      </c>
      <c r="V64" s="86">
        <v>0</v>
      </c>
      <c r="W64" s="86">
        <v>0</v>
      </c>
      <c r="X64" s="110">
        <v>0.23</v>
      </c>
      <c r="Y64" s="86">
        <f t="shared" si="18"/>
        <v>1</v>
      </c>
      <c r="Z64" s="86" t="str">
        <f>Z$2</f>
        <v>○</v>
      </c>
      <c r="AA64" s="86" t="str">
        <f>AA$2</f>
        <v>○</v>
      </c>
      <c r="AB64" s="86" t="str">
        <f>AB$2</f>
        <v>○</v>
      </c>
      <c r="AC64" s="86" t="str">
        <f>AC$2</f>
        <v>○</v>
      </c>
      <c r="AD64" s="86" t="str">
        <f t="shared" si="39"/>
        <v>○</v>
      </c>
      <c r="AE64" s="86" t="str">
        <f t="shared" si="39"/>
        <v>○</v>
      </c>
      <c r="AF64" s="86" t="str">
        <f t="shared" si="39"/>
        <v>○</v>
      </c>
      <c r="AG64" s="86" t="str">
        <f t="shared" si="39"/>
        <v>○</v>
      </c>
      <c r="AH64" s="86" t="str">
        <f t="shared" si="39"/>
        <v>○</v>
      </c>
      <c r="AI64" s="86" t="str">
        <f t="shared" si="39"/>
        <v>○</v>
      </c>
      <c r="AJ64" s="107">
        <v>2</v>
      </c>
      <c r="AK64" s="85" t="str">
        <f t="shared" si="17"/>
        <v>界床_下階側たて枠間に断熱</v>
      </c>
    </row>
    <row r="65" spans="19:37">
      <c r="S65" s="105" t="s">
        <v>443</v>
      </c>
      <c r="T65" s="85" t="s">
        <v>20</v>
      </c>
      <c r="U65" s="86">
        <v>0.8</v>
      </c>
      <c r="V65" s="86">
        <v>0</v>
      </c>
      <c r="W65" s="86">
        <v>0</v>
      </c>
      <c r="X65" s="86">
        <v>0.2</v>
      </c>
      <c r="Y65" s="86">
        <f t="shared" si="18"/>
        <v>1</v>
      </c>
      <c r="Z65" s="86" t="str">
        <f t="shared" ref="Z65:AI67" si="40">Z$2</f>
        <v>○</v>
      </c>
      <c r="AA65" s="86" t="str">
        <f t="shared" si="40"/>
        <v>○</v>
      </c>
      <c r="AB65" s="86" t="str">
        <f t="shared" si="40"/>
        <v>○</v>
      </c>
      <c r="AC65" s="86" t="str">
        <f t="shared" si="40"/>
        <v>○</v>
      </c>
      <c r="AD65" s="86" t="str">
        <f t="shared" si="40"/>
        <v>○</v>
      </c>
      <c r="AE65" s="86" t="str">
        <f t="shared" si="40"/>
        <v>○</v>
      </c>
      <c r="AF65" s="86" t="str">
        <f t="shared" si="40"/>
        <v>○</v>
      </c>
      <c r="AG65" s="86" t="str">
        <f t="shared" si="40"/>
        <v>○</v>
      </c>
      <c r="AH65" s="86" t="str">
        <f t="shared" si="40"/>
        <v>○</v>
      </c>
      <c r="AI65" s="86" t="str">
        <f t="shared" si="40"/>
        <v>○</v>
      </c>
      <c r="AJ65" s="107">
        <v>2</v>
      </c>
      <c r="AK65" s="85" t="str">
        <f t="shared" si="17"/>
        <v>界床_下階側床梁工法：根太間に断熱</v>
      </c>
    </row>
    <row r="66" spans="19:37">
      <c r="S66" s="105" t="s">
        <v>443</v>
      </c>
      <c r="T66" s="85" t="s">
        <v>21</v>
      </c>
      <c r="U66" s="86">
        <v>0.8</v>
      </c>
      <c r="V66" s="86">
        <v>0</v>
      </c>
      <c r="W66" s="86">
        <v>0</v>
      </c>
      <c r="X66" s="86">
        <v>0.2</v>
      </c>
      <c r="Y66" s="86">
        <f t="shared" si="18"/>
        <v>1</v>
      </c>
      <c r="Z66" s="86" t="str">
        <f t="shared" si="40"/>
        <v>○</v>
      </c>
      <c r="AA66" s="86" t="str">
        <f t="shared" si="40"/>
        <v>○</v>
      </c>
      <c r="AB66" s="86" t="str">
        <f t="shared" si="40"/>
        <v>○</v>
      </c>
      <c r="AC66" s="86" t="str">
        <f t="shared" si="40"/>
        <v>○</v>
      </c>
      <c r="AD66" s="86" t="str">
        <f t="shared" si="40"/>
        <v>○</v>
      </c>
      <c r="AE66" s="86" t="str">
        <f t="shared" si="40"/>
        <v>○</v>
      </c>
      <c r="AF66" s="86" t="str">
        <f t="shared" si="40"/>
        <v>○</v>
      </c>
      <c r="AG66" s="86" t="str">
        <f t="shared" si="40"/>
        <v>○</v>
      </c>
      <c r="AH66" s="86" t="str">
        <f t="shared" si="40"/>
        <v>○</v>
      </c>
      <c r="AI66" s="86" t="str">
        <f t="shared" si="40"/>
        <v>○</v>
      </c>
      <c r="AJ66" s="107">
        <v>2</v>
      </c>
      <c r="AK66" s="85" t="str">
        <f t="shared" si="17"/>
        <v>界床_下階側束立大引工法：根太間に断熱</v>
      </c>
    </row>
    <row r="67" spans="19:37">
      <c r="S67" s="105" t="s">
        <v>443</v>
      </c>
      <c r="T67" s="85" t="s">
        <v>22</v>
      </c>
      <c r="U67" s="86">
        <v>0.85</v>
      </c>
      <c r="V67" s="86">
        <v>0</v>
      </c>
      <c r="W67" s="86">
        <v>0</v>
      </c>
      <c r="X67" s="86">
        <v>0.15</v>
      </c>
      <c r="Y67" s="86">
        <f t="shared" si="18"/>
        <v>1</v>
      </c>
      <c r="Z67" s="86" t="str">
        <f t="shared" si="40"/>
        <v>○</v>
      </c>
      <c r="AA67" s="86" t="str">
        <f t="shared" si="40"/>
        <v>○</v>
      </c>
      <c r="AB67" s="86" t="str">
        <f t="shared" si="40"/>
        <v>○</v>
      </c>
      <c r="AC67" s="86" t="str">
        <f t="shared" si="40"/>
        <v>○</v>
      </c>
      <c r="AD67" s="86" t="str">
        <f t="shared" si="40"/>
        <v>○</v>
      </c>
      <c r="AE67" s="86" t="str">
        <f t="shared" si="40"/>
        <v>○</v>
      </c>
      <c r="AF67" s="86" t="str">
        <f t="shared" si="40"/>
        <v>○</v>
      </c>
      <c r="AG67" s="86" t="str">
        <f t="shared" si="40"/>
        <v>○</v>
      </c>
      <c r="AH67" s="86" t="str">
        <f t="shared" si="40"/>
        <v>○</v>
      </c>
      <c r="AI67" s="86" t="str">
        <f t="shared" si="40"/>
        <v>○</v>
      </c>
      <c r="AJ67" s="107">
        <v>2</v>
      </c>
      <c r="AK67" s="85" t="str">
        <f t="shared" si="17"/>
        <v>界床_下階側束立大引工法：大引間に断熱</v>
      </c>
    </row>
    <row r="68" spans="19:37">
      <c r="S68" s="105" t="s">
        <v>443</v>
      </c>
      <c r="T68" s="85" t="s">
        <v>23</v>
      </c>
      <c r="U68" s="86">
        <v>0.72</v>
      </c>
      <c r="V68" s="86">
        <v>0.12</v>
      </c>
      <c r="W68" s="86">
        <v>0.13</v>
      </c>
      <c r="X68" s="86">
        <v>0.03</v>
      </c>
      <c r="Y68" s="86">
        <f t="shared" si="18"/>
        <v>1</v>
      </c>
      <c r="Z68" s="86" t="str">
        <f>Z$16</f>
        <v>○</v>
      </c>
      <c r="AA68" s="86" t="str">
        <f t="shared" ref="AA68:AI68" si="41">AA$16</f>
        <v>○</v>
      </c>
      <c r="AB68" s="86" t="str">
        <f t="shared" si="41"/>
        <v>○</v>
      </c>
      <c r="AC68" s="86" t="str">
        <f t="shared" si="41"/>
        <v>○</v>
      </c>
      <c r="AD68" s="86" t="str">
        <f t="shared" si="41"/>
        <v>○</v>
      </c>
      <c r="AE68" s="86" t="str">
        <f t="shared" si="41"/>
        <v>○</v>
      </c>
      <c r="AF68" s="86" t="str">
        <f t="shared" si="41"/>
        <v>○</v>
      </c>
      <c r="AG68" s="86" t="str">
        <f t="shared" si="41"/>
        <v>○</v>
      </c>
      <c r="AH68" s="86" t="str">
        <f t="shared" si="41"/>
        <v>○</v>
      </c>
      <c r="AI68" s="86" t="str">
        <f t="shared" si="41"/>
        <v>○</v>
      </c>
      <c r="AJ68" s="107">
        <v>4</v>
      </c>
      <c r="AK68" s="85" t="str">
        <f t="shared" si="17"/>
        <v>界床_下階側束立大引工法：根太間断熱＋大引間断熱</v>
      </c>
    </row>
    <row r="69" spans="19:37">
      <c r="S69" s="105" t="s">
        <v>443</v>
      </c>
      <c r="T69" s="85" t="s">
        <v>24</v>
      </c>
      <c r="U69" s="86">
        <v>0.85</v>
      </c>
      <c r="V69" s="86">
        <v>0</v>
      </c>
      <c r="W69" s="86">
        <v>0</v>
      </c>
      <c r="X69" s="86">
        <v>0.15</v>
      </c>
      <c r="Y69" s="86">
        <f t="shared" si="18"/>
        <v>1</v>
      </c>
      <c r="Z69" s="86" t="str">
        <f t="shared" ref="Z69:AI71" si="42">Z$2</f>
        <v>○</v>
      </c>
      <c r="AA69" s="86" t="str">
        <f t="shared" si="42"/>
        <v>○</v>
      </c>
      <c r="AB69" s="86" t="str">
        <f t="shared" si="42"/>
        <v>○</v>
      </c>
      <c r="AC69" s="86" t="str">
        <f t="shared" si="42"/>
        <v>○</v>
      </c>
      <c r="AD69" s="86" t="str">
        <f t="shared" si="42"/>
        <v>○</v>
      </c>
      <c r="AE69" s="86" t="str">
        <f t="shared" si="42"/>
        <v>○</v>
      </c>
      <c r="AF69" s="86" t="str">
        <f t="shared" si="42"/>
        <v>○</v>
      </c>
      <c r="AG69" s="86" t="str">
        <f t="shared" si="42"/>
        <v>○</v>
      </c>
      <c r="AH69" s="86" t="str">
        <f t="shared" si="42"/>
        <v>○</v>
      </c>
      <c r="AI69" s="86" t="str">
        <f t="shared" si="42"/>
        <v>○</v>
      </c>
      <c r="AJ69" s="107">
        <v>2</v>
      </c>
      <c r="AK69" s="85" t="str">
        <f t="shared" si="17"/>
        <v>界床_下階側剛床工法</v>
      </c>
    </row>
    <row r="70" spans="19:37">
      <c r="S70" s="105" t="s">
        <v>443</v>
      </c>
      <c r="T70" s="85" t="s">
        <v>25</v>
      </c>
      <c r="U70" s="86">
        <v>0.7</v>
      </c>
      <c r="V70" s="86">
        <v>0</v>
      </c>
      <c r="W70" s="86">
        <v>0</v>
      </c>
      <c r="X70" s="86">
        <v>0.3</v>
      </c>
      <c r="Y70" s="86">
        <f t="shared" si="18"/>
        <v>1</v>
      </c>
      <c r="Z70" s="86" t="str">
        <f t="shared" si="42"/>
        <v>○</v>
      </c>
      <c r="AA70" s="86" t="str">
        <f t="shared" si="42"/>
        <v>○</v>
      </c>
      <c r="AB70" s="86" t="str">
        <f t="shared" si="42"/>
        <v>○</v>
      </c>
      <c r="AC70" s="86" t="str">
        <f t="shared" si="42"/>
        <v>○</v>
      </c>
      <c r="AD70" s="86" t="str">
        <f t="shared" si="42"/>
        <v>○</v>
      </c>
      <c r="AE70" s="86" t="str">
        <f t="shared" si="42"/>
        <v>○</v>
      </c>
      <c r="AF70" s="86" t="str">
        <f t="shared" si="42"/>
        <v>○</v>
      </c>
      <c r="AG70" s="86" t="str">
        <f t="shared" si="42"/>
        <v>○</v>
      </c>
      <c r="AH70" s="86" t="str">
        <f t="shared" si="42"/>
        <v>○</v>
      </c>
      <c r="AI70" s="86" t="str">
        <f t="shared" si="42"/>
        <v>○</v>
      </c>
      <c r="AJ70" s="107">
        <v>2</v>
      </c>
      <c r="AK70" s="85" t="str">
        <f t="shared" si="17"/>
        <v>界床_下階側床梁土台同面工法：根太間に断熱</v>
      </c>
    </row>
    <row r="71" spans="19:37">
      <c r="S71" s="105" t="s">
        <v>443</v>
      </c>
      <c r="T71" s="55" t="s">
        <v>453</v>
      </c>
      <c r="U71" s="110">
        <v>0.87</v>
      </c>
      <c r="V71" s="86">
        <v>0</v>
      </c>
      <c r="W71" s="86">
        <v>0</v>
      </c>
      <c r="X71" s="110">
        <v>0.13</v>
      </c>
      <c r="Y71" s="86">
        <f>SUM(U71:X71)</f>
        <v>1</v>
      </c>
      <c r="Z71" s="86" t="str">
        <f>Z$2</f>
        <v>○</v>
      </c>
      <c r="AA71" s="86" t="str">
        <f t="shared" si="42"/>
        <v>○</v>
      </c>
      <c r="AB71" s="86" t="str">
        <f t="shared" si="42"/>
        <v>○</v>
      </c>
      <c r="AC71" s="86" t="str">
        <f t="shared" si="42"/>
        <v>○</v>
      </c>
      <c r="AD71" s="86" t="str">
        <f t="shared" si="42"/>
        <v>○</v>
      </c>
      <c r="AE71" s="86" t="str">
        <f t="shared" si="42"/>
        <v>○</v>
      </c>
      <c r="AF71" s="86" t="str">
        <f t="shared" si="42"/>
        <v>○</v>
      </c>
      <c r="AG71" s="86" t="str">
        <f t="shared" si="42"/>
        <v>○</v>
      </c>
      <c r="AH71" s="86" t="str">
        <f t="shared" si="42"/>
        <v>○</v>
      </c>
      <c r="AI71" s="86" t="str">
        <f t="shared" si="42"/>
        <v>○</v>
      </c>
      <c r="AJ71" s="107">
        <v>2</v>
      </c>
      <c r="AK71" s="85" t="str">
        <f t="shared" si="17"/>
        <v>界床_下階側根太間に断熱</v>
      </c>
    </row>
    <row r="72" spans="19:37">
      <c r="S72" s="105" t="s">
        <v>443</v>
      </c>
      <c r="T72" s="85" t="s">
        <v>444</v>
      </c>
      <c r="U72" s="86">
        <v>1</v>
      </c>
      <c r="V72" s="86">
        <v>0</v>
      </c>
      <c r="W72" s="86">
        <v>0</v>
      </c>
      <c r="X72" s="86">
        <v>0</v>
      </c>
      <c r="Y72" s="92">
        <f t="shared" si="16"/>
        <v>1</v>
      </c>
      <c r="Z72" s="92" t="s">
        <v>4</v>
      </c>
      <c r="AA72" s="92" t="s">
        <v>4</v>
      </c>
      <c r="AB72" s="92" t="s">
        <v>4</v>
      </c>
      <c r="AC72" s="92" t="s">
        <v>4</v>
      </c>
      <c r="AD72" s="92" t="s">
        <v>4</v>
      </c>
      <c r="AE72" s="92" t="s">
        <v>4</v>
      </c>
      <c r="AF72" s="92" t="s">
        <v>4</v>
      </c>
      <c r="AG72" s="92" t="s">
        <v>4</v>
      </c>
      <c r="AH72" s="92" t="s">
        <v>4</v>
      </c>
      <c r="AI72" s="92" t="s">
        <v>4</v>
      </c>
      <c r="AJ72" s="107">
        <v>1</v>
      </c>
      <c r="AK72" s="85" t="str">
        <f t="shared" si="0"/>
        <v>界床_下階側ＲＣ（内断熱・外断熱・内外断熱共通）</v>
      </c>
    </row>
    <row r="73" spans="19:37">
      <c r="U73" s="2"/>
      <c r="V73" s="2"/>
      <c r="W73" s="2"/>
      <c r="X73" s="2"/>
    </row>
    <row r="74" spans="19:37">
      <c r="U74" s="2"/>
      <c r="V74" s="2"/>
      <c r="W74" s="2"/>
      <c r="X74" s="2"/>
    </row>
    <row r="75" spans="19:37">
      <c r="U75" s="2"/>
      <c r="V75" s="2"/>
      <c r="W75" s="2"/>
      <c r="X75" s="2"/>
    </row>
    <row r="76" spans="19:37">
      <c r="U76" s="2"/>
      <c r="V76" s="2"/>
      <c r="W76" s="2"/>
      <c r="X76" s="2"/>
    </row>
    <row r="77" spans="19:37">
      <c r="U77" s="2"/>
      <c r="V77" s="2"/>
      <c r="W77" s="2"/>
      <c r="X77" s="2"/>
    </row>
    <row r="78" spans="19:37">
      <c r="U78" s="2"/>
      <c r="V78" s="2"/>
      <c r="W78" s="2"/>
      <c r="X78" s="2"/>
    </row>
    <row r="79" spans="19:37">
      <c r="U79" s="2"/>
      <c r="V79" s="2"/>
      <c r="W79" s="2"/>
      <c r="X79" s="2"/>
    </row>
    <row r="80" spans="19:37">
      <c r="U80" s="2"/>
      <c r="V80" s="2"/>
      <c r="W80" s="2"/>
      <c r="X80" s="2"/>
    </row>
    <row r="81" spans="21:24">
      <c r="U81" s="2"/>
      <c r="V81" s="2"/>
      <c r="W81" s="2"/>
      <c r="X81" s="2"/>
    </row>
    <row r="82" spans="21:24">
      <c r="U82" s="2"/>
      <c r="V82" s="2"/>
      <c r="W82" s="2"/>
      <c r="X82" s="2"/>
    </row>
    <row r="83" spans="21:24">
      <c r="U83" s="2"/>
      <c r="V83" s="2"/>
      <c r="W83" s="2"/>
      <c r="X83" s="2"/>
    </row>
    <row r="84" spans="21:24">
      <c r="U84" s="2"/>
      <c r="V84" s="2"/>
      <c r="W84" s="2"/>
      <c r="X84" s="2"/>
    </row>
    <row r="85" spans="21:24">
      <c r="U85" s="2"/>
      <c r="V85" s="2"/>
      <c r="W85" s="2"/>
      <c r="X85" s="2"/>
    </row>
  </sheetData>
  <sheetProtection algorithmName="SHA-512" hashValue="5p85bYMX5IARiczBfEFecWERwZtq4/QIuQKQE10KWCJl2HMdv+iy0E1x0dEF6cyWv4MUtxWhsrzS8K9jGOgxIQ==" saltValue="fD6CmW1EC010n8lpqTwyEw==" spinCount="100000" sheet="1" selectLockedCells="1"/>
  <mergeCells count="1">
    <mergeCell ref="V1:W1"/>
  </mergeCells>
  <phoneticPr fontId="2"/>
  <conditionalFormatting sqref="U2:X2 U5:X5 U8:X9 U11:X17 U37:X41 U51:X55 U65:X69 U19 X19 U28 X28 U43 X43 U57 X57 U71 X71">
    <cfRule type="cellIs" dxfId="36" priority="42" operator="equal">
      <formula>0</formula>
    </cfRule>
  </conditionalFormatting>
  <conditionalFormatting sqref="U4:X4">
    <cfRule type="cellIs" dxfId="35" priority="40" operator="equal">
      <formula>0</formula>
    </cfRule>
  </conditionalFormatting>
  <conditionalFormatting sqref="U18:X18">
    <cfRule type="cellIs" dxfId="34" priority="39" operator="equal">
      <formula>0</formula>
    </cfRule>
  </conditionalFormatting>
  <conditionalFormatting sqref="U3:X3">
    <cfRule type="cellIs" dxfId="33" priority="37" operator="equal">
      <formula>0</formula>
    </cfRule>
  </conditionalFormatting>
  <conditionalFormatting sqref="U6:X6">
    <cfRule type="cellIs" dxfId="32" priority="36" operator="equal">
      <formula>0</formula>
    </cfRule>
  </conditionalFormatting>
  <conditionalFormatting sqref="U7:X7">
    <cfRule type="cellIs" dxfId="31" priority="35" operator="equal">
      <formula>0</formula>
    </cfRule>
  </conditionalFormatting>
  <conditionalFormatting sqref="U10:X10">
    <cfRule type="cellIs" dxfId="30" priority="34" operator="equal">
      <formula>0</formula>
    </cfRule>
  </conditionalFormatting>
  <conditionalFormatting sqref="U20:X20">
    <cfRule type="cellIs" dxfId="29" priority="33" operator="equal">
      <formula>0</formula>
    </cfRule>
  </conditionalFormatting>
  <conditionalFormatting sqref="U21:X21">
    <cfRule type="cellIs" dxfId="28" priority="32" operator="equal">
      <formula>0</formula>
    </cfRule>
  </conditionalFormatting>
  <conditionalFormatting sqref="U22:X26">
    <cfRule type="cellIs" dxfId="27" priority="31" operator="equal">
      <formula>0</formula>
    </cfRule>
  </conditionalFormatting>
  <conditionalFormatting sqref="U27:X27">
    <cfRule type="cellIs" dxfId="26" priority="30" operator="equal">
      <formula>0</formula>
    </cfRule>
  </conditionalFormatting>
  <conditionalFormatting sqref="U29:X29">
    <cfRule type="cellIs" dxfId="25" priority="29" operator="equal">
      <formula>0</formula>
    </cfRule>
  </conditionalFormatting>
  <conditionalFormatting sqref="U30:X30">
    <cfRule type="cellIs" dxfId="24" priority="28" operator="equal">
      <formula>0</formula>
    </cfRule>
  </conditionalFormatting>
  <conditionalFormatting sqref="U61:X63">
    <cfRule type="cellIs" dxfId="23" priority="27" operator="equal">
      <formula>0</formula>
    </cfRule>
  </conditionalFormatting>
  <conditionalFormatting sqref="U59:X59">
    <cfRule type="cellIs" dxfId="22" priority="26" operator="equal">
      <formula>0</formula>
    </cfRule>
  </conditionalFormatting>
  <conditionalFormatting sqref="U60:X60">
    <cfRule type="cellIs" dxfId="21" priority="24" operator="equal">
      <formula>0</formula>
    </cfRule>
  </conditionalFormatting>
  <conditionalFormatting sqref="U70:X70">
    <cfRule type="cellIs" dxfId="20" priority="23" operator="equal">
      <formula>0</formula>
    </cfRule>
  </conditionalFormatting>
  <conditionalFormatting sqref="U72:X72">
    <cfRule type="cellIs" dxfId="19" priority="22" operator="equal">
      <formula>0</formula>
    </cfRule>
  </conditionalFormatting>
  <conditionalFormatting sqref="U47:X49">
    <cfRule type="cellIs" dxfId="18" priority="21" operator="equal">
      <formula>0</formula>
    </cfRule>
  </conditionalFormatting>
  <conditionalFormatting sqref="U45:X45">
    <cfRule type="cellIs" dxfId="17" priority="20" operator="equal">
      <formula>0</formula>
    </cfRule>
  </conditionalFormatting>
  <conditionalFormatting sqref="U46:X46">
    <cfRule type="cellIs" dxfId="16" priority="18" operator="equal">
      <formula>0</formula>
    </cfRule>
  </conditionalFormatting>
  <conditionalFormatting sqref="U56:X56">
    <cfRule type="cellIs" dxfId="15" priority="17" operator="equal">
      <formula>0</formula>
    </cfRule>
  </conditionalFormatting>
  <conditionalFormatting sqref="U58:X58">
    <cfRule type="cellIs" dxfId="14" priority="16" operator="equal">
      <formula>0</formula>
    </cfRule>
  </conditionalFormatting>
  <conditionalFormatting sqref="U33:X35">
    <cfRule type="cellIs" dxfId="13" priority="15" operator="equal">
      <formula>0</formula>
    </cfRule>
  </conditionalFormatting>
  <conditionalFormatting sqref="U31:X31">
    <cfRule type="cellIs" dxfId="12" priority="14" operator="equal">
      <formula>0</formula>
    </cfRule>
  </conditionalFormatting>
  <conditionalFormatting sqref="U32:X32">
    <cfRule type="cellIs" dxfId="11" priority="12" operator="equal">
      <formula>0</formula>
    </cfRule>
  </conditionalFormatting>
  <conditionalFormatting sqref="U42:X42">
    <cfRule type="cellIs" dxfId="10" priority="11" operator="equal">
      <formula>0</formula>
    </cfRule>
  </conditionalFormatting>
  <conditionalFormatting sqref="U44:X44">
    <cfRule type="cellIs" dxfId="9" priority="10" operator="equal">
      <formula>0</formula>
    </cfRule>
  </conditionalFormatting>
  <conditionalFormatting sqref="U36:X36">
    <cfRule type="cellIs" dxfId="7" priority="8" operator="equal">
      <formula>0</formula>
    </cfRule>
  </conditionalFormatting>
  <conditionalFormatting sqref="U50:X50">
    <cfRule type="cellIs" dxfId="6" priority="7" operator="equal">
      <formula>0</formula>
    </cfRule>
  </conditionalFormatting>
  <conditionalFormatting sqref="U64:X64">
    <cfRule type="cellIs" dxfId="5" priority="6" operator="equal">
      <formula>0</formula>
    </cfRule>
  </conditionalFormatting>
  <conditionalFormatting sqref="V19:W19">
    <cfRule type="cellIs" dxfId="4" priority="5" operator="equal">
      <formula>0</formula>
    </cfRule>
  </conditionalFormatting>
  <conditionalFormatting sqref="V28:W28">
    <cfRule type="cellIs" dxfId="3" priority="4" operator="equal">
      <formula>0</formula>
    </cfRule>
  </conditionalFormatting>
  <conditionalFormatting sqref="V43:W43">
    <cfRule type="cellIs" dxfId="2" priority="3" operator="equal">
      <formula>0</formula>
    </cfRule>
  </conditionalFormatting>
  <conditionalFormatting sqref="V57:W57">
    <cfRule type="cellIs" dxfId="1" priority="2" operator="equal">
      <formula>0</formula>
    </cfRule>
  </conditionalFormatting>
  <conditionalFormatting sqref="V71:W71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C6" sqref="C6"/>
    </sheetView>
  </sheetViews>
  <sheetFormatPr defaultRowHeight="13.5"/>
  <cols>
    <col min="1" max="1" width="10.5" bestFit="1" customWidth="1"/>
    <col min="2" max="2" width="43" bestFit="1" customWidth="1"/>
    <col min="3" max="3" width="20" bestFit="1" customWidth="1"/>
  </cols>
  <sheetData>
    <row r="1" spans="1:3">
      <c r="A1" s="4" t="s">
        <v>138</v>
      </c>
      <c r="B1" s="4" t="s">
        <v>139</v>
      </c>
      <c r="C1" s="4" t="s">
        <v>140</v>
      </c>
    </row>
    <row r="2" spans="1:3">
      <c r="A2" s="56">
        <v>42030</v>
      </c>
      <c r="B2" s="13" t="s">
        <v>142</v>
      </c>
      <c r="C2" s="13" t="s">
        <v>141</v>
      </c>
    </row>
    <row r="3" spans="1:3">
      <c r="A3" s="57">
        <v>42045</v>
      </c>
      <c r="B3" s="13" t="s">
        <v>144</v>
      </c>
      <c r="C3" s="13" t="s">
        <v>143</v>
      </c>
    </row>
    <row r="4" spans="1:3">
      <c r="A4" s="12"/>
      <c r="B4" s="13" t="s">
        <v>145</v>
      </c>
      <c r="C4" s="13" t="s">
        <v>146</v>
      </c>
    </row>
    <row r="5" spans="1:3" ht="27">
      <c r="A5" s="56">
        <v>42902</v>
      </c>
      <c r="B5" s="13" t="s">
        <v>381</v>
      </c>
      <c r="C5" s="61" t="s">
        <v>382</v>
      </c>
    </row>
    <row r="6" spans="1:3" ht="54">
      <c r="A6" s="56">
        <v>44634</v>
      </c>
      <c r="B6" s="61" t="s">
        <v>454</v>
      </c>
      <c r="C6" s="61" t="s">
        <v>455</v>
      </c>
    </row>
  </sheetData>
  <sheetProtection algorithmName="SHA-512" hashValue="FjGjYpoWHcmUW1R/dliNiTu5SBUuUnA36rgJHAx+MWHm5QfBOVR8IKLWT2Xla9BwHCULcAzIlSoUP5CqH29c2Q==" saltValue="Ssuj7lXpC+flyIz4EBtOVA==" spinCount="100000"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使い方</vt:lpstr>
      <vt:lpstr>熱貫流率U計算</vt:lpstr>
      <vt:lpstr>材料</vt:lpstr>
      <vt:lpstr>断熱部＋熱橋部の考え方</vt:lpstr>
      <vt:lpstr>参照</vt:lpstr>
      <vt:lpstr>更新履歴</vt:lpstr>
      <vt:lpstr>使い方!Print_Area</vt:lpstr>
      <vt:lpstr>熱貫流率U計算!Print_Area</vt:lpstr>
      <vt:lpstr>熱貫流率U計算!Print_Titles</vt:lpstr>
      <vt:lpstr>インシュレーションファイバー断熱材</vt:lpstr>
      <vt:lpstr>ウレタンフォーム断熱材</vt:lpstr>
      <vt:lpstr>グラスウール断熱材</vt:lpstr>
      <vt:lpstr>コンクリート系材料</vt:lpstr>
      <vt:lpstr>セルローズファイバー断熱材</vt:lpstr>
      <vt:lpstr>その他の床</vt:lpstr>
      <vt:lpstr>その他の床1</vt:lpstr>
      <vt:lpstr>その他の床2</vt:lpstr>
      <vt:lpstr>フェノールフォーム断熱材</vt:lpstr>
      <vt:lpstr>ポリエチレンフォーム断熱材</vt:lpstr>
      <vt:lpstr>ポリスチレンフォーム断熱材</vt:lpstr>
      <vt:lpstr>まるばつ</vt:lpstr>
      <vt:lpstr>ロックウール断熱材</vt:lpstr>
      <vt:lpstr>屋根</vt:lpstr>
      <vt:lpstr>屋根1</vt:lpstr>
      <vt:lpstr>屋根2</vt:lpstr>
      <vt:lpstr>界床_下階側</vt:lpstr>
      <vt:lpstr>界床_下階側1</vt:lpstr>
      <vt:lpstr>界床_下階側2</vt:lpstr>
      <vt:lpstr>界床_上階側</vt:lpstr>
      <vt:lpstr>界床_上階側1</vt:lpstr>
      <vt:lpstr>界床_上階側2</vt:lpstr>
      <vt:lpstr>界壁</vt:lpstr>
      <vt:lpstr>界壁1</vt:lpstr>
      <vt:lpstr>界壁2</vt:lpstr>
      <vt:lpstr>外気に接する床</vt:lpstr>
      <vt:lpstr>外気に接する床1</vt:lpstr>
      <vt:lpstr>外気に接する床2</vt:lpstr>
      <vt:lpstr>外壁</vt:lpstr>
      <vt:lpstr>外壁1</vt:lpstr>
      <vt:lpstr>外壁2</vt:lpstr>
      <vt:lpstr>岩石・土壌</vt:lpstr>
      <vt:lpstr>基礎壁</vt:lpstr>
      <vt:lpstr>基礎壁1</vt:lpstr>
      <vt:lpstr>基礎壁2</vt:lpstr>
      <vt:lpstr>金属</vt:lpstr>
      <vt:lpstr>床材</vt:lpstr>
      <vt:lpstr>新規追加材料</vt:lpstr>
      <vt:lpstr>天井</vt:lpstr>
      <vt:lpstr>天井1</vt:lpstr>
      <vt:lpstr>天井2</vt:lpstr>
      <vt:lpstr>非木質系壁材・下地材</vt:lpstr>
      <vt:lpstr>部位</vt:lpstr>
      <vt:lpstr>分類</vt:lpstr>
      <vt:lpstr>密閉空気層</vt:lpstr>
      <vt:lpstr>面積比率</vt:lpstr>
      <vt:lpstr>木質系壁材・下地材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hishinuma</dc:creator>
  <cp:lastModifiedBy>hishinuma</cp:lastModifiedBy>
  <cp:lastPrinted>2017-07-10T02:09:15Z</cp:lastPrinted>
  <dcterms:created xsi:type="dcterms:W3CDTF">2014-10-03T07:30:13Z</dcterms:created>
  <dcterms:modified xsi:type="dcterms:W3CDTF">2022-03-17T07:05:57Z</dcterms:modified>
</cp:coreProperties>
</file>