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2.xml" ContentType="application/vnd.openxmlformats-officedocument.drawing+xml"/>
  <Override PartName="/xl/comments2.xml" ContentType="application/vnd.openxmlformats-officedocument.spreadsheetml.comments+xml"/>
  <Override PartName="/xl/charts/chart5.xml" ContentType="application/vnd.openxmlformats-officedocument.drawingml.chart+xml"/>
  <Override PartName="/xl/charts/chart6.xml" ContentType="application/vnd.openxmlformats-officedocument.drawingml.chart+xml"/>
  <Override PartName="/xl/drawings/drawing3.xml" ContentType="application/vnd.openxmlformats-officedocument.drawing+xml"/>
  <Override PartName="/xl/comments3.xml" ContentType="application/vnd.openxmlformats-officedocument.spreadsheetml.comments+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Users\02735\Desktop\不動産英語\"/>
    </mc:Choice>
  </mc:AlternateContent>
  <bookViews>
    <workbookView xWindow="480" yWindow="30" windowWidth="8475" windowHeight="4725" tabRatio="689"/>
  </bookViews>
  <sheets>
    <sheet name="オフィス評価結果" sheetId="9" r:id="rId1"/>
    <sheet name="店舗評価結果" sheetId="1" r:id="rId2"/>
    <sheet name="物流評価結果" sheetId="12" r:id="rId3"/>
    <sheet name="オフィス水計算ソフト" sheetId="7" r:id="rId4"/>
    <sheet name="①店舗スコア表" sheetId="10" r:id="rId5"/>
    <sheet name="②店舗スコア表" sheetId="11" r:id="rId6"/>
    <sheet name="店舗水計算ソフト" sheetId="8" r:id="rId7"/>
    <sheet name="クレジット" sheetId="4" r:id="rId8"/>
  </sheets>
  <definedNames>
    <definedName name="_xlnm.Print_Area" localSheetId="3">オフィス水計算ソフト!$B$2:$S$63</definedName>
    <definedName name="_xlnm.Print_Area" localSheetId="0">オフィス評価結果!$B$2:$X$113</definedName>
    <definedName name="_xlnm.Print_Area" localSheetId="7">クレジット!$A$1:$Q$37</definedName>
    <definedName name="_xlnm.Print_Area" localSheetId="6">店舗水計算ソフト!$A$1:$X$80</definedName>
    <definedName name="_xlnm.Print_Area" localSheetId="1">店舗評価結果!$B$2:$X$113</definedName>
    <definedName name="_xlnm.Print_Area" localSheetId="2">物流評価結果!$B$2:$X$113</definedName>
  </definedNames>
  <calcPr calcId="152511"/>
</workbook>
</file>

<file path=xl/calcChain.xml><?xml version="1.0" encoding="utf-8"?>
<calcChain xmlns="http://schemas.openxmlformats.org/spreadsheetml/2006/main">
  <c r="D48" i="10" l="1"/>
  <c r="C25" i="11"/>
  <c r="C26" i="11"/>
  <c r="C24" i="11"/>
  <c r="K26" i="11"/>
  <c r="J26" i="11"/>
  <c r="K25" i="11"/>
  <c r="J25" i="11"/>
  <c r="K24" i="11"/>
  <c r="J24" i="11"/>
  <c r="K23" i="11" s="1"/>
  <c r="J23" i="11"/>
  <c r="C102" i="1" l="1"/>
  <c r="X113" i="12" l="1"/>
  <c r="X113" i="1"/>
  <c r="Q81" i="12"/>
  <c r="Q80" i="12"/>
  <c r="Q55" i="12"/>
  <c r="Q56" i="12"/>
  <c r="Q57" i="12"/>
  <c r="Q58" i="12"/>
  <c r="Q59" i="12"/>
  <c r="Q60" i="12"/>
  <c r="Q61" i="12"/>
  <c r="Q62" i="12"/>
  <c r="Q63" i="12"/>
  <c r="Q64" i="12"/>
  <c r="Q65" i="12"/>
  <c r="Q66" i="12"/>
  <c r="Q67" i="12"/>
  <c r="Q68" i="12"/>
  <c r="Q69" i="12"/>
  <c r="Q70" i="12"/>
  <c r="Q71" i="12"/>
  <c r="Q72" i="12"/>
  <c r="Q73" i="12"/>
  <c r="Q74" i="12"/>
  <c r="Q75" i="12"/>
  <c r="Q76" i="12"/>
  <c r="Q77" i="12"/>
  <c r="Q78" i="12"/>
  <c r="Q79" i="12"/>
  <c r="P51" i="12" l="1"/>
  <c r="O51" i="12"/>
  <c r="Q51" i="12" s="1"/>
  <c r="P50" i="12"/>
  <c r="O50" i="12"/>
  <c r="P49" i="12"/>
  <c r="O49" i="12"/>
  <c r="P48" i="12"/>
  <c r="O48" i="12"/>
  <c r="P47" i="12"/>
  <c r="O47" i="12"/>
  <c r="P46" i="12"/>
  <c r="O46" i="12"/>
  <c r="P45" i="12"/>
  <c r="O45" i="12"/>
  <c r="P44" i="12"/>
  <c r="O44" i="12"/>
  <c r="P43" i="12"/>
  <c r="O43" i="12"/>
  <c r="P42" i="12"/>
  <c r="O42" i="12"/>
  <c r="P41" i="12"/>
  <c r="O41" i="12"/>
  <c r="P40" i="12"/>
  <c r="O40" i="12"/>
  <c r="P39" i="12"/>
  <c r="O39" i="12"/>
  <c r="Q39" i="12" s="1"/>
  <c r="P38" i="12"/>
  <c r="O38" i="12"/>
  <c r="P37" i="12"/>
  <c r="O37" i="12"/>
  <c r="P36" i="12"/>
  <c r="O36" i="12"/>
  <c r="P35" i="12"/>
  <c r="O35" i="12"/>
  <c r="Q35" i="12" s="1"/>
  <c r="P34" i="12"/>
  <c r="O34" i="12"/>
  <c r="P33" i="12"/>
  <c r="O33" i="12"/>
  <c r="P32" i="12"/>
  <c r="O32" i="12"/>
  <c r="P31" i="12"/>
  <c r="O31" i="12"/>
  <c r="Q31" i="12" s="1"/>
  <c r="P30" i="12"/>
  <c r="O30" i="12"/>
  <c r="P29" i="12"/>
  <c r="O29" i="12"/>
  <c r="Q28" i="12" s="1"/>
  <c r="P28" i="12"/>
  <c r="O28" i="12"/>
  <c r="P27" i="12"/>
  <c r="O27" i="12"/>
  <c r="Q27" i="12" s="1"/>
  <c r="P26" i="12"/>
  <c r="O26" i="12"/>
  <c r="P25" i="12"/>
  <c r="O25" i="12"/>
  <c r="P24" i="12"/>
  <c r="O24" i="12"/>
  <c r="P23" i="12"/>
  <c r="O12" i="12"/>
  <c r="O11" i="12"/>
  <c r="O10" i="12"/>
  <c r="O9" i="12"/>
  <c r="O8" i="12"/>
  <c r="Q81" i="1"/>
  <c r="Q80" i="1"/>
  <c r="Q79" i="1"/>
  <c r="Q78" i="1"/>
  <c r="Q77" i="1"/>
  <c r="Q76" i="1"/>
  <c r="Q75" i="1"/>
  <c r="Q74" i="1"/>
  <c r="Q73" i="1"/>
  <c r="Q72" i="1"/>
  <c r="Q71" i="1"/>
  <c r="Q70" i="1"/>
  <c r="Q69" i="1"/>
  <c r="Q68" i="1"/>
  <c r="Q67" i="1"/>
  <c r="Q66" i="1"/>
  <c r="Q65" i="1"/>
  <c r="Q64" i="1"/>
  <c r="Q63" i="1"/>
  <c r="Q62" i="1"/>
  <c r="Q61" i="1"/>
  <c r="Q60" i="1"/>
  <c r="Q59" i="1"/>
  <c r="Q58" i="1"/>
  <c r="Q57" i="1"/>
  <c r="Q56" i="1"/>
  <c r="Q55" i="1"/>
  <c r="P51" i="1"/>
  <c r="O51" i="1"/>
  <c r="Q51" i="1" s="1"/>
  <c r="P50" i="1"/>
  <c r="O50" i="1"/>
  <c r="P49" i="1"/>
  <c r="O49" i="1"/>
  <c r="P48" i="1"/>
  <c r="O48" i="1"/>
  <c r="Q47" i="1"/>
  <c r="P47" i="1"/>
  <c r="O47" i="1"/>
  <c r="P46" i="1"/>
  <c r="O46" i="1"/>
  <c r="Q46" i="1" s="1"/>
  <c r="P45" i="1"/>
  <c r="O45" i="1"/>
  <c r="P44" i="1"/>
  <c r="O44" i="1"/>
  <c r="P43" i="1"/>
  <c r="O43" i="1"/>
  <c r="P42" i="1"/>
  <c r="O42" i="1"/>
  <c r="P41" i="1"/>
  <c r="O41" i="1"/>
  <c r="P40" i="1"/>
  <c r="O40" i="1"/>
  <c r="P39" i="1"/>
  <c r="O39" i="1"/>
  <c r="P38" i="1"/>
  <c r="O38" i="1"/>
  <c r="Q38" i="1" s="1"/>
  <c r="P37" i="1"/>
  <c r="O37" i="1"/>
  <c r="P36" i="1"/>
  <c r="O36" i="1"/>
  <c r="P35" i="1"/>
  <c r="O35" i="1"/>
  <c r="P34" i="1"/>
  <c r="O34" i="1"/>
  <c r="Q34" i="1" s="1"/>
  <c r="P33" i="1"/>
  <c r="O33" i="1"/>
  <c r="P32" i="1"/>
  <c r="O32" i="1"/>
  <c r="Q32" i="1" s="1"/>
  <c r="P31" i="1"/>
  <c r="O31" i="1"/>
  <c r="Q31" i="1" s="1"/>
  <c r="Q30" i="1"/>
  <c r="P30" i="1"/>
  <c r="O30" i="1"/>
  <c r="P29" i="1"/>
  <c r="O29" i="1"/>
  <c r="Q29" i="1" s="1"/>
  <c r="P28" i="1"/>
  <c r="O28" i="1"/>
  <c r="P27" i="1"/>
  <c r="O27" i="1"/>
  <c r="Q27" i="1" s="1"/>
  <c r="P26" i="1"/>
  <c r="O26" i="1"/>
  <c r="P25" i="1"/>
  <c r="O25" i="1"/>
  <c r="P24" i="1"/>
  <c r="O24" i="1"/>
  <c r="P23" i="1"/>
  <c r="O12" i="1"/>
  <c r="O11" i="1"/>
  <c r="O10" i="1"/>
  <c r="O9" i="1"/>
  <c r="O8" i="1"/>
  <c r="M113" i="12"/>
  <c r="D111" i="12"/>
  <c r="C102" i="12"/>
  <c r="C111" i="12" s="1"/>
  <c r="P12" i="12" s="1"/>
  <c r="C87" i="12"/>
  <c r="C95" i="12" s="1"/>
  <c r="D85" i="12"/>
  <c r="D83" i="12"/>
  <c r="D77" i="12"/>
  <c r="C70" i="12"/>
  <c r="C62" i="12"/>
  <c r="C57" i="12"/>
  <c r="D51" i="12"/>
  <c r="C51" i="12"/>
  <c r="C39" i="12"/>
  <c r="M113" i="1"/>
  <c r="D111" i="1"/>
  <c r="C111" i="1"/>
  <c r="C87" i="1"/>
  <c r="C95" i="1" s="1"/>
  <c r="D85" i="1"/>
  <c r="D83" i="1"/>
  <c r="D95" i="1" s="1"/>
  <c r="D77" i="1"/>
  <c r="C70" i="1"/>
  <c r="C62" i="1"/>
  <c r="C57" i="1"/>
  <c r="D51" i="1"/>
  <c r="C51" i="1"/>
  <c r="C39" i="1"/>
  <c r="P8" i="1" s="1"/>
  <c r="C102" i="9"/>
  <c r="C111" i="9" s="1"/>
  <c r="D111" i="9"/>
  <c r="D77" i="9"/>
  <c r="D51" i="9"/>
  <c r="C51" i="9"/>
  <c r="C39" i="9"/>
  <c r="C87" i="9"/>
  <c r="C95" i="9" s="1"/>
  <c r="C70" i="9"/>
  <c r="C62" i="9"/>
  <c r="X113" i="9"/>
  <c r="O27" i="9"/>
  <c r="D95" i="12" l="1"/>
  <c r="Q39" i="1"/>
  <c r="Q43" i="1"/>
  <c r="Q45" i="1"/>
  <c r="Q48" i="1"/>
  <c r="Q50" i="1"/>
  <c r="Q24" i="12"/>
  <c r="Q50" i="12"/>
  <c r="C77" i="1"/>
  <c r="P10" i="1" s="1"/>
  <c r="Q34" i="12"/>
  <c r="Q40" i="12"/>
  <c r="Q43" i="12"/>
  <c r="Q44" i="12"/>
  <c r="Q47" i="12"/>
  <c r="Q38" i="12"/>
  <c r="P12" i="1"/>
  <c r="P9" i="1"/>
  <c r="P11" i="1"/>
  <c r="Q24" i="1"/>
  <c r="Q26" i="1"/>
  <c r="Q35" i="1"/>
  <c r="Q37" i="1"/>
  <c r="Q40" i="1"/>
  <c r="Q42" i="1"/>
  <c r="P11" i="12"/>
  <c r="P9" i="12"/>
  <c r="P8" i="12"/>
  <c r="C77" i="12"/>
  <c r="P10" i="12" s="1"/>
  <c r="Q26" i="12"/>
  <c r="Q32" i="12"/>
  <c r="Q42" i="12"/>
  <c r="Q48" i="12"/>
  <c r="Q30" i="12"/>
  <c r="Q36" i="12"/>
  <c r="Q46" i="12"/>
  <c r="Q25" i="1"/>
  <c r="Q28" i="1"/>
  <c r="Q33" i="1"/>
  <c r="Q36" i="1"/>
  <c r="Q41" i="1"/>
  <c r="Q44" i="1"/>
  <c r="Q49" i="1"/>
  <c r="Q25" i="12"/>
  <c r="Q29" i="12"/>
  <c r="Q33" i="12"/>
  <c r="Q37" i="12"/>
  <c r="Q41" i="12"/>
  <c r="Q45" i="12"/>
  <c r="Q49" i="12"/>
  <c r="C17" i="1" l="1"/>
  <c r="O17" i="1" s="1"/>
  <c r="P17" i="1" s="1"/>
  <c r="C17" i="12"/>
  <c r="O17" i="12" s="1"/>
  <c r="P17" i="12" s="1"/>
  <c r="M5" i="12"/>
  <c r="Q80" i="9"/>
  <c r="Q81" i="9"/>
  <c r="M5" i="1"/>
  <c r="K23" i="10"/>
  <c r="E23" i="10" s="1"/>
  <c r="F21" i="11"/>
  <c r="G21" i="11"/>
  <c r="H21" i="11"/>
  <c r="F22" i="11"/>
  <c r="G22" i="11"/>
  <c r="H22" i="11"/>
  <c r="F24" i="11"/>
  <c r="G24" i="11"/>
  <c r="H24" i="11"/>
  <c r="F25" i="11"/>
  <c r="G25" i="11"/>
  <c r="H25" i="11"/>
  <c r="F26" i="11"/>
  <c r="F23" i="11" s="1"/>
  <c r="G26" i="11"/>
  <c r="H26" i="11"/>
  <c r="F27" i="11"/>
  <c r="G27" i="11"/>
  <c r="H27" i="11"/>
  <c r="F28" i="11"/>
  <c r="G28" i="11"/>
  <c r="H28" i="11"/>
  <c r="F29" i="11"/>
  <c r="G29" i="11"/>
  <c r="H29" i="11"/>
  <c r="F30" i="11"/>
  <c r="G30" i="11"/>
  <c r="H30" i="11"/>
  <c r="E22" i="11"/>
  <c r="E24" i="11"/>
  <c r="E25" i="11"/>
  <c r="E26" i="11"/>
  <c r="E27" i="11"/>
  <c r="E28" i="11"/>
  <c r="E29" i="11"/>
  <c r="E30" i="11"/>
  <c r="E21" i="11"/>
  <c r="E40" i="11"/>
  <c r="F40" i="11"/>
  <c r="G40" i="11"/>
  <c r="H40" i="11"/>
  <c r="E41" i="11"/>
  <c r="F41" i="11"/>
  <c r="G41" i="11"/>
  <c r="H41" i="11"/>
  <c r="E42" i="11"/>
  <c r="F42" i="11"/>
  <c r="G42" i="11"/>
  <c r="H42" i="11"/>
  <c r="E43" i="11"/>
  <c r="F43" i="11"/>
  <c r="G43" i="11"/>
  <c r="H43" i="11"/>
  <c r="E44" i="11"/>
  <c r="F44" i="11"/>
  <c r="G44" i="11"/>
  <c r="H44" i="11"/>
  <c r="E45" i="11"/>
  <c r="F45" i="11"/>
  <c r="G45" i="11"/>
  <c r="H45" i="11"/>
  <c r="F39" i="11"/>
  <c r="G39" i="11"/>
  <c r="H39" i="11"/>
  <c r="E39" i="11"/>
  <c r="E23" i="11" l="1"/>
  <c r="H23" i="11"/>
  <c r="G23" i="11"/>
  <c r="D23" i="10"/>
  <c r="G23" i="10"/>
  <c r="F23" i="10"/>
  <c r="M113" i="9" l="1"/>
  <c r="M10" i="11" l="1"/>
  <c r="E11" i="11" s="1"/>
  <c r="M10" i="10"/>
  <c r="G11" i="10" s="1"/>
  <c r="D85" i="9"/>
  <c r="D83" i="9"/>
  <c r="Q79" i="9"/>
  <c r="Q78" i="9"/>
  <c r="Q77" i="9"/>
  <c r="Q76" i="9"/>
  <c r="Q75" i="9"/>
  <c r="Q74" i="9"/>
  <c r="Q73" i="9"/>
  <c r="Q72" i="9"/>
  <c r="Q71" i="9"/>
  <c r="Q70" i="9"/>
  <c r="Q69" i="9"/>
  <c r="Q68" i="9"/>
  <c r="Q67" i="9"/>
  <c r="Q66" i="9"/>
  <c r="Q65" i="9"/>
  <c r="Q64" i="9"/>
  <c r="Q63" i="9"/>
  <c r="Q62" i="9"/>
  <c r="Q61" i="9"/>
  <c r="Q60" i="9"/>
  <c r="Q59" i="9"/>
  <c r="Q58" i="9"/>
  <c r="C57" i="9"/>
  <c r="C77" i="9" s="1"/>
  <c r="C17" i="9" s="1"/>
  <c r="Q57" i="9"/>
  <c r="Q56" i="9"/>
  <c r="Q55" i="9"/>
  <c r="P9" i="9"/>
  <c r="P51" i="9"/>
  <c r="O51" i="9"/>
  <c r="Q51" i="9" s="1"/>
  <c r="P50" i="9"/>
  <c r="O50" i="9"/>
  <c r="P49" i="9"/>
  <c r="O49" i="9"/>
  <c r="P48" i="9"/>
  <c r="O48" i="9"/>
  <c r="P47" i="9"/>
  <c r="O47" i="9"/>
  <c r="P46" i="9"/>
  <c r="O46" i="9"/>
  <c r="P45" i="9"/>
  <c r="O45" i="9"/>
  <c r="P44" i="9"/>
  <c r="O44" i="9"/>
  <c r="P43" i="9"/>
  <c r="O43" i="9"/>
  <c r="P42" i="9"/>
  <c r="O42" i="9"/>
  <c r="P41" i="9"/>
  <c r="O41" i="9"/>
  <c r="P40" i="9"/>
  <c r="O40" i="9"/>
  <c r="P39" i="9"/>
  <c r="O39" i="9"/>
  <c r="P8" i="9"/>
  <c r="P38" i="9"/>
  <c r="O38" i="9"/>
  <c r="P37" i="9"/>
  <c r="O37" i="9"/>
  <c r="P36" i="9"/>
  <c r="O36" i="9"/>
  <c r="P35" i="9"/>
  <c r="O35" i="9"/>
  <c r="P34" i="9"/>
  <c r="O34" i="9"/>
  <c r="P33" i="9"/>
  <c r="O33" i="9"/>
  <c r="P32" i="9"/>
  <c r="O32" i="9"/>
  <c r="P31" i="9"/>
  <c r="O31" i="9"/>
  <c r="P30" i="9"/>
  <c r="O30" i="9"/>
  <c r="P29" i="9"/>
  <c r="O29" i="9"/>
  <c r="P28" i="9"/>
  <c r="O28" i="9"/>
  <c r="P27" i="9"/>
  <c r="P26" i="9"/>
  <c r="O26" i="9"/>
  <c r="P25" i="9"/>
  <c r="O25" i="9"/>
  <c r="P24" i="9"/>
  <c r="O24" i="9"/>
  <c r="P23" i="9"/>
  <c r="O12" i="9"/>
  <c r="O11" i="9"/>
  <c r="O10" i="9"/>
  <c r="O9" i="9"/>
  <c r="O8" i="9"/>
  <c r="I59" i="8"/>
  <c r="M58" i="8"/>
  <c r="K58" i="8"/>
  <c r="O58" i="8" s="1"/>
  <c r="M57" i="8"/>
  <c r="K57" i="8"/>
  <c r="M56" i="8"/>
  <c r="K56" i="8"/>
  <c r="O56" i="8" s="1"/>
  <c r="M55" i="8"/>
  <c r="K55" i="8"/>
  <c r="M52" i="8"/>
  <c r="G51" i="8"/>
  <c r="G50" i="8"/>
  <c r="G49" i="8"/>
  <c r="E46" i="8"/>
  <c r="I46" i="8" s="1"/>
  <c r="E51" i="8" s="1"/>
  <c r="E45" i="8"/>
  <c r="I45" i="8" s="1"/>
  <c r="E50" i="8" s="1"/>
  <c r="K50" i="8" s="1"/>
  <c r="T50" i="8" s="1"/>
  <c r="E44" i="8"/>
  <c r="I44" i="8" s="1"/>
  <c r="E49" i="8" s="1"/>
  <c r="O39" i="8"/>
  <c r="G37" i="8"/>
  <c r="G35" i="8"/>
  <c r="O28" i="8"/>
  <c r="K26" i="8"/>
  <c r="M26" i="8" s="1"/>
  <c r="T26" i="8" s="1"/>
  <c r="G25" i="8"/>
  <c r="G23" i="8"/>
  <c r="E16" i="8"/>
  <c r="H15" i="8"/>
  <c r="H16" i="8"/>
  <c r="E14" i="8"/>
  <c r="K23" i="8" s="1"/>
  <c r="M23" i="8" s="1"/>
  <c r="T23" i="8" s="1"/>
  <c r="H13" i="8"/>
  <c r="H14" i="8" s="1"/>
  <c r="H11" i="7"/>
  <c r="H12" i="7" s="1"/>
  <c r="E12" i="7"/>
  <c r="I17" i="7" s="1"/>
  <c r="K17" i="7" s="1"/>
  <c r="R17" i="7" s="1"/>
  <c r="G19" i="7"/>
  <c r="I22" i="7"/>
  <c r="K22" i="7" s="1"/>
  <c r="R22" i="7" s="1"/>
  <c r="E28" i="7"/>
  <c r="I28" i="7" s="1"/>
  <c r="E33" i="7" s="1"/>
  <c r="K33" i="7" s="1"/>
  <c r="E29" i="7"/>
  <c r="I29" i="7" s="1"/>
  <c r="E34" i="7" s="1"/>
  <c r="E30" i="7"/>
  <c r="I30" i="7" s="1"/>
  <c r="E35" i="7" s="1"/>
  <c r="G33" i="7"/>
  <c r="G34" i="7"/>
  <c r="K34" i="7" s="1"/>
  <c r="R34" i="7" s="1"/>
  <c r="G35" i="7"/>
  <c r="K39" i="7"/>
  <c r="O39" i="7" s="1"/>
  <c r="K21" i="8"/>
  <c r="M21" i="8" s="1"/>
  <c r="K22" i="8"/>
  <c r="M22" i="8" s="1"/>
  <c r="T22" i="8" s="1"/>
  <c r="G11" i="11"/>
  <c r="J11" i="11"/>
  <c r="D29" i="11" s="1"/>
  <c r="F11" i="11"/>
  <c r="D22" i="11" s="1"/>
  <c r="H11" i="11"/>
  <c r="D42" i="11" s="1"/>
  <c r="I11" i="11"/>
  <c r="D28" i="11"/>
  <c r="K11" i="11"/>
  <c r="D30" i="11" s="1"/>
  <c r="I11" i="10"/>
  <c r="H11" i="10"/>
  <c r="J11" i="10"/>
  <c r="F11" i="10"/>
  <c r="O55" i="8"/>
  <c r="O57" i="8"/>
  <c r="T57" i="8"/>
  <c r="K11" i="10"/>
  <c r="D43" i="11"/>
  <c r="E11" i="10"/>
  <c r="I18" i="7"/>
  <c r="K18" i="7" s="1"/>
  <c r="R18" i="7" s="1"/>
  <c r="I19" i="7"/>
  <c r="T56" i="8" l="1"/>
  <c r="D40" i="11"/>
  <c r="D23" i="11"/>
  <c r="D41" i="11"/>
  <c r="K35" i="7"/>
  <c r="R35" i="7" s="1"/>
  <c r="P12" i="9"/>
  <c r="D95" i="9"/>
  <c r="P11" i="9" s="1"/>
  <c r="Q43" i="9"/>
  <c r="Q45" i="9"/>
  <c r="P10" i="9"/>
  <c r="Q28" i="9"/>
  <c r="Q29" i="9"/>
  <c r="Q36" i="9"/>
  <c r="Q35" i="9"/>
  <c r="Q40" i="9"/>
  <c r="Q44" i="9"/>
  <c r="Q37" i="9"/>
  <c r="D52" i="10"/>
  <c r="R33" i="7"/>
  <c r="K36" i="7"/>
  <c r="O36" i="7" s="1"/>
  <c r="I20" i="7"/>
  <c r="K20" i="7" s="1"/>
  <c r="R20" i="7" s="1"/>
  <c r="I21" i="7"/>
  <c r="K21" i="7" s="1"/>
  <c r="R21" i="7" s="1"/>
  <c r="R24" i="7" s="1"/>
  <c r="D51" i="10"/>
  <c r="R39" i="7"/>
  <c r="K51" i="8"/>
  <c r="T51" i="8" s="1"/>
  <c r="Q34" i="9"/>
  <c r="K19" i="7"/>
  <c r="R19" i="7" s="1"/>
  <c r="D44" i="11"/>
  <c r="T58" i="8"/>
  <c r="D27" i="11"/>
  <c r="Q41" i="9"/>
  <c r="Q46" i="9"/>
  <c r="Q48" i="9"/>
  <c r="Q50" i="9"/>
  <c r="K49" i="8"/>
  <c r="T49" i="8" s="1"/>
  <c r="T52" i="8" s="1"/>
  <c r="T55" i="8"/>
  <c r="Q27" i="9"/>
  <c r="Q31" i="9"/>
  <c r="Q33" i="9"/>
  <c r="K52" i="8"/>
  <c r="O52" i="8" s="1"/>
  <c r="K33" i="8"/>
  <c r="M33" i="8" s="1"/>
  <c r="K35" i="8"/>
  <c r="M35" i="8" s="1"/>
  <c r="T35" i="8" s="1"/>
  <c r="K34" i="8"/>
  <c r="M34" i="8" s="1"/>
  <c r="T34" i="8" s="1"/>
  <c r="T21" i="8"/>
  <c r="D45" i="11"/>
  <c r="O46" i="7"/>
  <c r="K37" i="8"/>
  <c r="M37" i="8" s="1"/>
  <c r="T37" i="8" s="1"/>
  <c r="K36" i="8"/>
  <c r="M36" i="8" s="1"/>
  <c r="T36" i="8" s="1"/>
  <c r="D16" i="11"/>
  <c r="D17" i="10"/>
  <c r="D16" i="10"/>
  <c r="R36" i="7"/>
  <c r="K24" i="8"/>
  <c r="M24" i="8" s="1"/>
  <c r="T24" i="8" s="1"/>
  <c r="K25" i="8"/>
  <c r="M25" i="8" s="1"/>
  <c r="T25" i="8" s="1"/>
  <c r="T59" i="8"/>
  <c r="V59" i="8" s="1"/>
  <c r="M11" i="11"/>
  <c r="D39" i="11"/>
  <c r="D50" i="11"/>
  <c r="D49" i="11" s="1"/>
  <c r="D21" i="11"/>
  <c r="E31" i="11" s="1"/>
  <c r="D53" i="11"/>
  <c r="D52" i="11"/>
  <c r="D34" i="11"/>
  <c r="D33" i="10"/>
  <c r="D49" i="10"/>
  <c r="M11" i="10"/>
  <c r="D34" i="10"/>
  <c r="Q30" i="9"/>
  <c r="Q26" i="9"/>
  <c r="Q32" i="9"/>
  <c r="Q39" i="9"/>
  <c r="Q42" i="9"/>
  <c r="Q47" i="9"/>
  <c r="Q24" i="9"/>
  <c r="Q49" i="9"/>
  <c r="Q38" i="9"/>
  <c r="Q25" i="9"/>
  <c r="E46" i="11" l="1"/>
  <c r="H46" i="11"/>
  <c r="G46" i="11"/>
  <c r="F46" i="11"/>
  <c r="O17" i="9"/>
  <c r="P17" i="9" s="1"/>
  <c r="O63" i="8"/>
  <c r="K24" i="7"/>
  <c r="O45" i="7"/>
  <c r="O53" i="7" s="1"/>
  <c r="O71" i="8"/>
  <c r="G31" i="11"/>
  <c r="F31" i="11"/>
  <c r="H31" i="11"/>
  <c r="M28" i="8"/>
  <c r="K25" i="7"/>
  <c r="O24" i="7"/>
  <c r="T28" i="8"/>
  <c r="O64" i="8"/>
  <c r="O65" i="8" s="1"/>
  <c r="T33" i="8"/>
  <c r="T39" i="8" s="1"/>
  <c r="V39" i="8" s="1"/>
  <c r="M39" i="8"/>
  <c r="O68" i="8" l="1"/>
  <c r="O69" i="8" s="1"/>
  <c r="O72" i="8" s="1"/>
  <c r="O73" i="8" s="1"/>
  <c r="O74" i="8" s="1"/>
  <c r="O66" i="8"/>
  <c r="Q28" i="8"/>
  <c r="Q29" i="8" s="1"/>
  <c r="M29" i="8"/>
  <c r="V52" i="8"/>
  <c r="V28" i="8"/>
  <c r="T65" i="8"/>
  <c r="V65" i="8" s="1"/>
  <c r="Q39" i="8"/>
  <c r="Q40" i="8" s="1"/>
  <c r="M40" i="8"/>
  <c r="T36" i="7"/>
  <c r="O25" i="7"/>
  <c r="O47" i="7"/>
  <c r="T47" i="7" l="1"/>
  <c r="O48" i="7"/>
  <c r="O50" i="7"/>
  <c r="O51" i="7" s="1"/>
  <c r="O54" i="7" s="1"/>
  <c r="O55" i="7" s="1"/>
  <c r="O56" i="7" s="1"/>
</calcChain>
</file>

<file path=xl/comments1.xml><?xml version="1.0" encoding="utf-8"?>
<comments xmlns="http://schemas.openxmlformats.org/spreadsheetml/2006/main">
  <authors>
    <author>Nikken</author>
    <author>-</author>
  </authors>
  <commentList>
    <comment ref="L28" authorId="0" shapeId="0">
      <text>
        <r>
          <rPr>
            <b/>
            <sz val="9"/>
            <color indexed="81"/>
            <rFont val="ＭＳ Ｐゴシック"/>
            <family val="3"/>
            <charset val="128"/>
          </rPr>
          <t>実績値による評価の場合は、実績値を入力</t>
        </r>
      </text>
    </comment>
    <comment ref="C85" authorId="1" shapeId="0">
      <text>
        <r>
          <rPr>
            <b/>
            <sz val="9"/>
            <color indexed="81"/>
            <rFont val="ＭＳ Ｐゴシック"/>
            <family val="3"/>
            <charset val="128"/>
          </rPr>
          <t>対策不要の場合は、０点としてください。</t>
        </r>
      </text>
    </comment>
  </commentList>
</comments>
</file>

<file path=xl/comments2.xml><?xml version="1.0" encoding="utf-8"?>
<comments xmlns="http://schemas.openxmlformats.org/spreadsheetml/2006/main">
  <authors>
    <author>Nikken</author>
    <author>-</author>
  </authors>
  <commentList>
    <comment ref="L28" authorId="0" shapeId="0">
      <text>
        <r>
          <rPr>
            <b/>
            <sz val="9"/>
            <color indexed="81"/>
            <rFont val="ＭＳ Ｐゴシック"/>
            <family val="3"/>
            <charset val="128"/>
          </rPr>
          <t>実績値による評価の場合は、実績値を入力</t>
        </r>
      </text>
    </comment>
    <comment ref="C85" authorId="1" shapeId="0">
      <text>
        <r>
          <rPr>
            <b/>
            <sz val="9"/>
            <color indexed="81"/>
            <rFont val="ＭＳ Ｐゴシック"/>
            <family val="3"/>
            <charset val="128"/>
          </rPr>
          <t>対策不要の場合は、０点としてください。</t>
        </r>
      </text>
    </comment>
  </commentList>
</comments>
</file>

<file path=xl/comments3.xml><?xml version="1.0" encoding="utf-8"?>
<comments xmlns="http://schemas.openxmlformats.org/spreadsheetml/2006/main">
  <authors>
    <author>Nikken</author>
    <author>NobufusaYOSHIZAWA</author>
    <author>-</author>
  </authors>
  <commentList>
    <comment ref="L28" authorId="0" shapeId="0">
      <text>
        <r>
          <rPr>
            <b/>
            <sz val="9"/>
            <color indexed="81"/>
            <rFont val="ＭＳ Ｐゴシック"/>
            <family val="3"/>
            <charset val="128"/>
          </rPr>
          <t>実績値による評価の場合は、実績値を入力</t>
        </r>
      </text>
    </comment>
    <comment ref="L44" authorId="1" shapeId="0">
      <text>
        <r>
          <rPr>
            <b/>
            <sz val="9"/>
            <color indexed="81"/>
            <rFont val="ＭＳ Ｐゴシック"/>
            <family val="3"/>
            <charset val="128"/>
          </rPr>
          <t>任意記入</t>
        </r>
        <r>
          <rPr>
            <sz val="9"/>
            <color indexed="81"/>
            <rFont val="ＭＳ Ｐゴシック"/>
            <family val="3"/>
            <charset val="128"/>
          </rPr>
          <t xml:space="preserve">
</t>
        </r>
      </text>
    </comment>
    <comment ref="C47" authorId="1" shapeId="0">
      <text>
        <r>
          <rPr>
            <b/>
            <sz val="9"/>
            <color indexed="81"/>
            <rFont val="ＭＳ Ｐゴシック"/>
            <family val="3"/>
            <charset val="128"/>
          </rPr>
          <t>評価レベルの２倍を入力してください（最高１０点）</t>
        </r>
      </text>
    </comment>
    <comment ref="L48" authorId="1" shapeId="0">
      <text>
        <r>
          <rPr>
            <b/>
            <sz val="9"/>
            <color indexed="81"/>
            <rFont val="ＭＳ Ｐゴシック"/>
            <family val="3"/>
            <charset val="128"/>
          </rPr>
          <t>任意記入</t>
        </r>
      </text>
    </comment>
    <comment ref="C85" authorId="2" shapeId="0">
      <text>
        <r>
          <rPr>
            <b/>
            <sz val="9"/>
            <color indexed="81"/>
            <rFont val="ＭＳ Ｐゴシック"/>
            <family val="3"/>
            <charset val="128"/>
          </rPr>
          <t>対策不要の場合は、０点としてください。</t>
        </r>
      </text>
    </comment>
  </commentList>
</comments>
</file>

<file path=xl/sharedStrings.xml><?xml version="1.0" encoding="utf-8"?>
<sst xmlns="http://schemas.openxmlformats.org/spreadsheetml/2006/main" count="1428" uniqueCount="403">
  <si>
    <t>適合</t>
    <rPh sb="0" eb="2">
      <t>テキゴウ</t>
    </rPh>
    <phoneticPr fontId="2"/>
  </si>
  <si>
    <t>■使用評価マニュアル：</t>
  </si>
  <si>
    <t>建物概要</t>
  </si>
  <si>
    <t>建物名称</t>
  </si>
  <si>
    <t>敷地面積</t>
  </si>
  <si>
    <t>評価の段階</t>
  </si>
  <si>
    <t>建設地</t>
  </si>
  <si>
    <t>建築面積</t>
  </si>
  <si>
    <t>評価の実施日</t>
  </si>
  <si>
    <t>用途地域</t>
  </si>
  <si>
    <t>商業地域、防火地域</t>
  </si>
  <si>
    <t>延床面積</t>
  </si>
  <si>
    <t>作成者</t>
  </si>
  <si>
    <t>階数</t>
  </si>
  <si>
    <t>確認日</t>
  </si>
  <si>
    <t>建物用途</t>
  </si>
  <si>
    <t>構造</t>
  </si>
  <si>
    <t>確認者</t>
  </si>
  <si>
    <t>平均居住人員</t>
  </si>
  <si>
    <t>XXX</t>
  </si>
  <si>
    <t>人</t>
  </si>
  <si>
    <t>年間使用時間</t>
  </si>
  <si>
    <t>評価結果</t>
  </si>
  <si>
    <t>合計</t>
  </si>
  <si>
    <t>≧</t>
  </si>
  <si>
    <t>評価</t>
  </si>
  <si>
    <t>最大加点</t>
  </si>
  <si>
    <t>指標</t>
  </si>
  <si>
    <t>評価値</t>
  </si>
  <si>
    <t>必須項目</t>
  </si>
  <si>
    <t>；省エネルギー基準への適合、目標設定、モニタリング、運用管理体制</t>
  </si>
  <si>
    <t>根拠等</t>
  </si>
  <si>
    <t>使用・排出原単位（計算値）</t>
  </si>
  <si>
    <t>1.2</t>
  </si>
  <si>
    <t>使用・排出原単位（実績値）</t>
  </si>
  <si>
    <t>自然エネルギー</t>
  </si>
  <si>
    <t>　利用率</t>
  </si>
  <si>
    <t>%</t>
  </si>
  <si>
    <t>２．水</t>
  </si>
  <si>
    <t>；目標設定、モニタリング、運用管理体制</t>
  </si>
  <si>
    <t>　水使用量（目標値）</t>
  </si>
  <si>
    <t>2.1</t>
  </si>
  <si>
    <t>水使用量（計算値）</t>
  </si>
  <si>
    <t>　水使用量（計画値）</t>
  </si>
  <si>
    <t>2.2</t>
  </si>
  <si>
    <t>水使用量（実績値）</t>
  </si>
  <si>
    <t>　水使用量（実績値）</t>
  </si>
  <si>
    <t>３．資源利用／安全</t>
  </si>
  <si>
    <t>　なし</t>
  </si>
  <si>
    <t>3.1</t>
  </si>
  <si>
    <t>3.2</t>
  </si>
  <si>
    <t>品目</t>
  </si>
  <si>
    <t>3.3</t>
  </si>
  <si>
    <t>躯体材料の耐用年数</t>
  </si>
  <si>
    <t>年</t>
  </si>
  <si>
    <t>3.4</t>
  </si>
  <si>
    <t>４．生物多様性／敷地</t>
  </si>
  <si>
    <t>4.1</t>
  </si>
  <si>
    <t>生物多様性の向上</t>
  </si>
  <si>
    <t>4.2</t>
  </si>
  <si>
    <t>土壌環境品質・ブラウンフィールド再生</t>
  </si>
  <si>
    <t>4.3</t>
  </si>
  <si>
    <t>4.4</t>
  </si>
  <si>
    <t>自然災害リスク対策</t>
  </si>
  <si>
    <t>５．屋内環境</t>
  </si>
  <si>
    <t>5.1</t>
  </si>
  <si>
    <t>　開口率</t>
  </si>
  <si>
    <t>％</t>
  </si>
  <si>
    <t>5.2</t>
  </si>
  <si>
    <t>自然換気性能</t>
  </si>
  <si>
    <t>5.3</t>
  </si>
  <si>
    <t>不適合</t>
    <rPh sb="0" eb="3">
      <t>フテキゴウ</t>
    </rPh>
    <phoneticPr fontId="2"/>
  </si>
  <si>
    <r>
      <t>時間</t>
    </r>
    <r>
      <rPr>
        <sz val="10"/>
        <rFont val="Arial"/>
        <family val="2"/>
      </rPr>
      <t>/</t>
    </r>
    <r>
      <rPr>
        <sz val="10"/>
        <rFont val="ＭＳ Ｐゴシック"/>
        <family val="3"/>
        <charset val="128"/>
      </rPr>
      <t>年</t>
    </r>
  </si>
  <si>
    <r>
      <t>ポイントは小数点第</t>
    </r>
    <r>
      <rPr>
        <sz val="10"/>
        <rFont val="Arial"/>
        <family val="2"/>
      </rPr>
      <t>1</t>
    </r>
    <r>
      <rPr>
        <sz val="10"/>
        <rFont val="ＭＳ Ｐゴシック"/>
        <family val="3"/>
        <charset val="128"/>
      </rPr>
      <t>位までの表示とする</t>
    </r>
  </si>
  <si>
    <r>
      <t>(*</t>
    </r>
    <r>
      <rPr>
        <sz val="10"/>
        <rFont val="ＭＳ Ｐゴシック"/>
        <family val="3"/>
        <charset val="128"/>
      </rPr>
      <t>は参考値</t>
    </r>
    <r>
      <rPr>
        <sz val="10"/>
        <rFont val="Arial"/>
        <family val="2"/>
      </rPr>
      <t>)</t>
    </r>
  </si>
  <si>
    <r>
      <t>　一次エネルギー</t>
    </r>
    <r>
      <rPr>
        <sz val="10"/>
        <rFont val="Arial"/>
        <family val="2"/>
      </rPr>
      <t>(</t>
    </r>
    <r>
      <rPr>
        <sz val="10"/>
        <rFont val="ＭＳ Ｐゴシック"/>
        <family val="3"/>
        <charset val="128"/>
      </rPr>
      <t>目標値</t>
    </r>
    <r>
      <rPr>
        <sz val="10"/>
        <rFont val="Arial"/>
        <family val="2"/>
      </rPr>
      <t>)</t>
    </r>
  </si>
  <si>
    <r>
      <t>加点</t>
    </r>
    <r>
      <rPr>
        <sz val="10"/>
        <rFont val="Arial"/>
        <family val="2"/>
      </rPr>
      <t xml:space="preserve"> 1</t>
    </r>
  </si>
  <si>
    <r>
      <t>　一次エネルギー</t>
    </r>
    <r>
      <rPr>
        <sz val="10"/>
        <rFont val="Arial"/>
        <family val="2"/>
      </rPr>
      <t>(</t>
    </r>
    <r>
      <rPr>
        <sz val="10"/>
        <rFont val="ＭＳ Ｐゴシック"/>
        <family val="3"/>
        <charset val="128"/>
      </rPr>
      <t>計画値）</t>
    </r>
  </si>
  <si>
    <r>
      <t>　二次エネルギー</t>
    </r>
    <r>
      <rPr>
        <sz val="10"/>
        <rFont val="Arial"/>
        <family val="2"/>
      </rPr>
      <t>(*)</t>
    </r>
  </si>
  <si>
    <r>
      <t>　</t>
    </r>
    <r>
      <rPr>
        <sz val="10"/>
        <rFont val="Arial"/>
        <family val="2"/>
      </rPr>
      <t>CO2</t>
    </r>
    <r>
      <rPr>
        <sz val="10"/>
        <rFont val="ＭＳ Ｐゴシック"/>
        <family val="3"/>
        <charset val="128"/>
      </rPr>
      <t>排出量</t>
    </r>
    <r>
      <rPr>
        <sz val="10"/>
        <rFont val="Arial"/>
        <family val="2"/>
      </rPr>
      <t>(*)</t>
    </r>
  </si>
  <si>
    <r>
      <t>　一次エネルギー</t>
    </r>
    <r>
      <rPr>
        <sz val="10"/>
        <rFont val="Arial"/>
        <family val="2"/>
      </rPr>
      <t>(</t>
    </r>
    <r>
      <rPr>
        <sz val="10"/>
        <rFont val="ＭＳ Ｐゴシック"/>
        <family val="3"/>
        <charset val="128"/>
      </rPr>
      <t>実績値）</t>
    </r>
  </si>
  <si>
    <r>
      <t>；新耐震基準への適合または</t>
    </r>
    <r>
      <rPr>
        <sz val="10"/>
        <rFont val="Arial"/>
        <family val="2"/>
      </rPr>
      <t>Is</t>
    </r>
    <r>
      <rPr>
        <sz val="10"/>
        <rFont val="ＭＳ Ｐゴシック"/>
        <family val="3"/>
        <charset val="128"/>
      </rPr>
      <t>値、</t>
    </r>
    <r>
      <rPr>
        <sz val="10"/>
        <rFont val="Arial"/>
        <family val="2"/>
      </rPr>
      <t>If</t>
    </r>
    <r>
      <rPr>
        <sz val="10"/>
        <rFont val="ＭＳ Ｐゴシック"/>
        <family val="3"/>
        <charset val="128"/>
      </rPr>
      <t>値</t>
    </r>
  </si>
  <si>
    <r>
      <t>m</t>
    </r>
    <r>
      <rPr>
        <vertAlign val="superscript"/>
        <sz val="10"/>
        <rFont val="Arial"/>
        <family val="2"/>
      </rPr>
      <t>2</t>
    </r>
    <phoneticPr fontId="2"/>
  </si>
  <si>
    <r>
      <t>S</t>
    </r>
    <r>
      <rPr>
        <sz val="10"/>
        <rFont val="ＭＳ Ｐゴシック"/>
        <family val="3"/>
        <charset val="128"/>
      </rPr>
      <t>　ランク；</t>
    </r>
    <r>
      <rPr>
        <sz val="10"/>
        <color indexed="10"/>
        <rFont val="ＭＳ Ｐゴシック"/>
        <family val="3"/>
        <charset val="128"/>
      </rPr>
      <t>★★★★★</t>
    </r>
    <phoneticPr fontId="2"/>
  </si>
  <si>
    <r>
      <t>A</t>
    </r>
    <r>
      <rPr>
        <sz val="10"/>
        <rFont val="ＭＳ Ｐゴシック"/>
        <family val="3"/>
        <charset val="128"/>
      </rPr>
      <t>　ランク；</t>
    </r>
    <r>
      <rPr>
        <sz val="10"/>
        <color indexed="10"/>
        <rFont val="ＭＳ Ｐゴシック"/>
        <family val="3"/>
        <charset val="128"/>
      </rPr>
      <t>★★★★</t>
    </r>
    <phoneticPr fontId="2"/>
  </si>
  <si>
    <r>
      <t>B+</t>
    </r>
    <r>
      <rPr>
        <sz val="10"/>
        <rFont val="ＭＳ Ｐゴシック"/>
        <family val="3"/>
        <charset val="128"/>
      </rPr>
      <t>ランク；</t>
    </r>
    <r>
      <rPr>
        <sz val="10"/>
        <color indexed="10"/>
        <rFont val="ＭＳ Ｐゴシック"/>
        <family val="3"/>
        <charset val="128"/>
      </rPr>
      <t>★★★</t>
    </r>
    <phoneticPr fontId="2"/>
  </si>
  <si>
    <r>
      <t>MJ/m</t>
    </r>
    <r>
      <rPr>
        <vertAlign val="superscript"/>
        <sz val="10"/>
        <rFont val="Arial"/>
        <family val="2"/>
      </rPr>
      <t>2</t>
    </r>
    <r>
      <rPr>
        <sz val="10"/>
        <rFont val="ＭＳ Ｐゴシック"/>
        <family val="3"/>
        <charset val="128"/>
      </rPr>
      <t>・年</t>
    </r>
    <phoneticPr fontId="2"/>
  </si>
  <si>
    <r>
      <t>kWh/m</t>
    </r>
    <r>
      <rPr>
        <vertAlign val="superscript"/>
        <sz val="10"/>
        <rFont val="Arial"/>
        <family val="2"/>
      </rPr>
      <t>2</t>
    </r>
    <r>
      <rPr>
        <sz val="10"/>
        <rFont val="ＭＳ Ｐゴシック"/>
        <family val="3"/>
        <charset val="128"/>
      </rPr>
      <t>・年</t>
    </r>
    <phoneticPr fontId="2"/>
  </si>
  <si>
    <r>
      <t>kg-CO</t>
    </r>
    <r>
      <rPr>
        <vertAlign val="subscript"/>
        <sz val="10"/>
        <rFont val="Arial"/>
        <family val="2"/>
      </rPr>
      <t>2</t>
    </r>
    <r>
      <rPr>
        <sz val="10"/>
        <rFont val="Arial"/>
        <family val="2"/>
      </rPr>
      <t>/m</t>
    </r>
    <r>
      <rPr>
        <vertAlign val="superscript"/>
        <sz val="10"/>
        <rFont val="Arial"/>
        <family val="2"/>
      </rPr>
      <t>2</t>
    </r>
    <r>
      <rPr>
        <sz val="10"/>
        <rFont val="ＭＳ Ｐゴシック"/>
        <family val="3"/>
        <charset val="128"/>
      </rPr>
      <t>・年</t>
    </r>
    <phoneticPr fontId="2"/>
  </si>
  <si>
    <r>
      <t>L/m</t>
    </r>
    <r>
      <rPr>
        <vertAlign val="superscript"/>
        <sz val="10"/>
        <rFont val="Arial"/>
        <family val="2"/>
      </rPr>
      <t>2</t>
    </r>
    <r>
      <rPr>
        <sz val="10"/>
        <rFont val="ＭＳ Ｐゴシック"/>
        <family val="3"/>
        <charset val="128"/>
      </rPr>
      <t>・年</t>
    </r>
    <phoneticPr fontId="2"/>
  </si>
  <si>
    <t>項目</t>
    <rPh sb="0" eb="2">
      <t>コウモク</t>
    </rPh>
    <phoneticPr fontId="2"/>
  </si>
  <si>
    <t>　自給率向上の取組数</t>
    <rPh sb="1" eb="4">
      <t>ジキュウリツ</t>
    </rPh>
    <rPh sb="4" eb="6">
      <t>コウジョウ</t>
    </rPh>
    <rPh sb="7" eb="9">
      <t>トリクミ</t>
    </rPh>
    <rPh sb="9" eb="10">
      <t>スウ</t>
    </rPh>
    <phoneticPr fontId="2"/>
  </si>
  <si>
    <t>　維持管理に関する取組数</t>
    <rPh sb="1" eb="3">
      <t>イジ</t>
    </rPh>
    <rPh sb="3" eb="5">
      <t>カンリ</t>
    </rPh>
    <rPh sb="6" eb="7">
      <t>カン</t>
    </rPh>
    <rPh sb="9" eb="11">
      <t>トリクミ</t>
    </rPh>
    <rPh sb="11" eb="12">
      <t>スウ</t>
    </rPh>
    <phoneticPr fontId="2"/>
  </si>
  <si>
    <t>　リスクの合計数</t>
    <rPh sb="5" eb="8">
      <t>ゴウケイスウ</t>
    </rPh>
    <phoneticPr fontId="2"/>
  </si>
  <si>
    <t>種類</t>
    <rPh sb="0" eb="2">
      <t>シュルイ</t>
    </rPh>
    <phoneticPr fontId="2"/>
  </si>
  <si>
    <t>　昼光利用設備</t>
    <rPh sb="1" eb="2">
      <t>ヒル</t>
    </rPh>
    <rPh sb="2" eb="3">
      <t>ヒカリ</t>
    </rPh>
    <rPh sb="3" eb="5">
      <t>リヨウ</t>
    </rPh>
    <rPh sb="5" eb="7">
      <t>セツビ</t>
    </rPh>
    <phoneticPr fontId="2"/>
  </si>
  <si>
    <t>　天井高</t>
    <rPh sb="1" eb="3">
      <t>テンジョウ</t>
    </rPh>
    <rPh sb="3" eb="4">
      <t>ダカ</t>
    </rPh>
    <phoneticPr fontId="2"/>
  </si>
  <si>
    <t>m以上</t>
    <rPh sb="1" eb="3">
      <t>イジョウ</t>
    </rPh>
    <phoneticPr fontId="2"/>
  </si>
  <si>
    <t>赤星</t>
    <rPh sb="0" eb="2">
      <t>アカホシ</t>
    </rPh>
    <phoneticPr fontId="2"/>
  </si>
  <si>
    <t>点星</t>
    <rPh sb="0" eb="1">
      <t>テン</t>
    </rPh>
    <rPh sb="1" eb="2">
      <t>ホシ</t>
    </rPh>
    <phoneticPr fontId="2"/>
  </si>
  <si>
    <t>充足率</t>
    <rPh sb="0" eb="2">
      <t>ジュウソク</t>
    </rPh>
    <rPh sb="2" eb="3">
      <t>リツ</t>
    </rPh>
    <phoneticPr fontId="2"/>
  </si>
  <si>
    <t>評価機関、評価員記名欄</t>
    <rPh sb="0" eb="2">
      <t>ヒョウカ</t>
    </rPh>
    <rPh sb="2" eb="4">
      <t>キカン</t>
    </rPh>
    <rPh sb="5" eb="7">
      <t>ヒョウカ</t>
    </rPh>
    <rPh sb="7" eb="8">
      <t>イン</t>
    </rPh>
    <rPh sb="8" eb="10">
      <t>キメイ</t>
    </rPh>
    <rPh sb="10" eb="11">
      <t>ラン</t>
    </rPh>
    <phoneticPr fontId="2"/>
  </si>
  <si>
    <t>環境性能の特徴</t>
    <rPh sb="0" eb="2">
      <t>カンキョウ</t>
    </rPh>
    <rPh sb="2" eb="4">
      <t>セイノウ</t>
    </rPh>
    <rPh sb="5" eb="7">
      <t>トクチョウ</t>
    </rPh>
    <phoneticPr fontId="2"/>
  </si>
  <si>
    <t>延床面積</t>
    <rPh sb="0" eb="2">
      <t>ノベユカ</t>
    </rPh>
    <rPh sb="2" eb="4">
      <t>メンセキ</t>
    </rPh>
    <phoneticPr fontId="2"/>
  </si>
  <si>
    <t>10,000㎡未満</t>
    <rPh sb="7" eb="9">
      <t>ミマン</t>
    </rPh>
    <phoneticPr fontId="2"/>
  </si>
  <si>
    <t>10,000m2以上30,000m2未満</t>
    <phoneticPr fontId="2"/>
  </si>
  <si>
    <t>30,000m2以上</t>
    <phoneticPr fontId="2"/>
  </si>
  <si>
    <t>評価建物</t>
    <rPh sb="0" eb="2">
      <t>ヒョウカ</t>
    </rPh>
    <rPh sb="2" eb="4">
      <t>タテモノ</t>
    </rPh>
    <phoneticPr fontId="2"/>
  </si>
  <si>
    <t>水消費量[実績値](L/㎡・年)</t>
    <rPh sb="0" eb="1">
      <t>ミズ</t>
    </rPh>
    <rPh sb="1" eb="3">
      <t>ショウヒ</t>
    </rPh>
    <rPh sb="3" eb="4">
      <t>リョウ</t>
    </rPh>
    <rPh sb="5" eb="8">
      <t>ジッセキチ</t>
    </rPh>
    <rPh sb="14" eb="15">
      <t>ネン</t>
    </rPh>
    <phoneticPr fontId="2"/>
  </si>
  <si>
    <t>認証機関記名欄</t>
    <phoneticPr fontId="2"/>
  </si>
  <si>
    <t>20XX/XX/XX</t>
  </si>
  <si>
    <t>/100</t>
    <phoneticPr fontId="2"/>
  </si>
  <si>
    <t>（得点　</t>
    <rPh sb="1" eb="3">
      <t>トクテン</t>
    </rPh>
    <phoneticPr fontId="2"/>
  </si>
  <si>
    <r>
      <t>/</t>
    </r>
    <r>
      <rPr>
        <sz val="10"/>
        <rFont val="ＭＳ Ｐゴシック"/>
        <family val="3"/>
        <charset val="128"/>
      </rPr>
      <t>　満点）</t>
    </r>
    <rPh sb="2" eb="4">
      <t>マンテン</t>
    </rPh>
    <phoneticPr fontId="2"/>
  </si>
  <si>
    <t>　リサイクル材品目数(非構造材)</t>
    <rPh sb="11" eb="12">
      <t>ヒ</t>
    </rPh>
    <rPh sb="12" eb="14">
      <t>コウゾウ</t>
    </rPh>
    <rPh sb="14" eb="15">
      <t>ザイ</t>
    </rPh>
    <phoneticPr fontId="2"/>
  </si>
  <si>
    <t>運用段階評価</t>
    <rPh sb="0" eb="2">
      <t>ウンヨウ</t>
    </rPh>
    <phoneticPr fontId="2"/>
  </si>
  <si>
    <t>①</t>
    <phoneticPr fontId="2"/>
  </si>
  <si>
    <t>②</t>
    <phoneticPr fontId="2"/>
  </si>
  <si>
    <t>耐震性</t>
    <rPh sb="0" eb="3">
      <t>タイシンセイ</t>
    </rPh>
    <phoneticPr fontId="2"/>
  </si>
  <si>
    <t>　経過年数＋今後の想定耐用年数</t>
    <rPh sb="1" eb="3">
      <t>ケイカ</t>
    </rPh>
    <rPh sb="3" eb="5">
      <t>ネンスウ</t>
    </rPh>
    <rPh sb="6" eb="8">
      <t>コンゴ</t>
    </rPh>
    <rPh sb="9" eb="11">
      <t>ソウテイ</t>
    </rPh>
    <rPh sb="11" eb="13">
      <t>タイヨウ</t>
    </rPh>
    <rPh sb="13" eb="15">
      <t>ネンスウ</t>
    </rPh>
    <phoneticPr fontId="2"/>
  </si>
  <si>
    <t>維持管理</t>
    <rPh sb="0" eb="2">
      <t>イジ</t>
    </rPh>
    <rPh sb="2" eb="4">
      <t>カンリ</t>
    </rPh>
    <phoneticPr fontId="2"/>
  </si>
  <si>
    <t>ポイント</t>
    <phoneticPr fontId="2"/>
  </si>
  <si>
    <t>年</t>
    <rPh sb="0" eb="1">
      <t>ネン</t>
    </rPh>
    <phoneticPr fontId="2"/>
  </si>
  <si>
    <t>　更新年数の平均値</t>
    <rPh sb="1" eb="3">
      <t>コウシン</t>
    </rPh>
    <rPh sb="3" eb="5">
      <t>ネンスウ</t>
    </rPh>
    <rPh sb="6" eb="9">
      <t>ヘイキンチ</t>
    </rPh>
    <phoneticPr fontId="2"/>
  </si>
  <si>
    <r>
      <t>[</t>
    </r>
    <r>
      <rPr>
        <sz val="10"/>
        <rFont val="ＭＳ Ｐゴシック"/>
        <family val="3"/>
        <charset val="128"/>
      </rPr>
      <t>対策不要は対象外</t>
    </r>
    <r>
      <rPr>
        <sz val="10"/>
        <rFont val="Arial"/>
        <family val="2"/>
      </rPr>
      <t>]</t>
    </r>
    <rPh sb="6" eb="8">
      <t>タイショウ</t>
    </rPh>
    <phoneticPr fontId="2"/>
  </si>
  <si>
    <t>　②取組表による場合のポイント数</t>
    <rPh sb="2" eb="4">
      <t>トリクミ</t>
    </rPh>
    <rPh sb="4" eb="5">
      <t>ヒョウ</t>
    </rPh>
    <rPh sb="8" eb="10">
      <t>バアイ</t>
    </rPh>
    <rPh sb="15" eb="16">
      <t>スウ</t>
    </rPh>
    <phoneticPr fontId="2"/>
  </si>
  <si>
    <t>昼光利用設備</t>
    <rPh sb="0" eb="2">
      <t>チュウコウ</t>
    </rPh>
    <rPh sb="2" eb="4">
      <t>リヨウ</t>
    </rPh>
    <rPh sb="4" eb="6">
      <t>セツビ</t>
    </rPh>
    <phoneticPr fontId="2"/>
  </si>
  <si>
    <t>　不動産評価員番号</t>
    <rPh sb="1" eb="4">
      <t>フドウサン</t>
    </rPh>
    <rPh sb="4" eb="7">
      <t>ヒョウカイン</t>
    </rPh>
    <rPh sb="7" eb="9">
      <t>バンゴウ</t>
    </rPh>
    <phoneticPr fontId="2"/>
  </si>
  <si>
    <t>躯体材料</t>
    <rPh sb="0" eb="2">
      <t>クタイ</t>
    </rPh>
    <rPh sb="2" eb="4">
      <t>ザイリョウ</t>
    </rPh>
    <phoneticPr fontId="2"/>
  </si>
  <si>
    <t>非構造材料</t>
    <rPh sb="0" eb="1">
      <t>ヒ</t>
    </rPh>
    <rPh sb="1" eb="3">
      <t>コウゾウ</t>
    </rPh>
    <rPh sb="3" eb="5">
      <t>ザイリョウ</t>
    </rPh>
    <phoneticPr fontId="2"/>
  </si>
  <si>
    <t>自然採光</t>
    <rPh sb="0" eb="2">
      <t>シゼン</t>
    </rPh>
    <rPh sb="2" eb="4">
      <t>サイコウ</t>
    </rPh>
    <phoneticPr fontId="2"/>
  </si>
  <si>
    <t>直近の大規模改修実施年月</t>
    <rPh sb="0" eb="2">
      <t>チョッキン</t>
    </rPh>
    <rPh sb="3" eb="6">
      <t>ダイキボ</t>
    </rPh>
    <rPh sb="6" eb="8">
      <t>カイシュウ</t>
    </rPh>
    <rPh sb="8" eb="10">
      <t>ジッシ</t>
    </rPh>
    <rPh sb="10" eb="12">
      <t>ネンゲツ</t>
    </rPh>
    <phoneticPr fontId="2"/>
  </si>
  <si>
    <t>竣工年月</t>
    <rPh sb="3" eb="4">
      <t>ゲツ</t>
    </rPh>
    <phoneticPr fontId="2"/>
  </si>
  <si>
    <t>廃棄物処理負荷抑制</t>
    <rPh sb="0" eb="3">
      <t>ハイキブツ</t>
    </rPh>
    <rPh sb="3" eb="5">
      <t>ショリ</t>
    </rPh>
    <rPh sb="5" eb="7">
      <t>フカ</t>
    </rPh>
    <rPh sb="7" eb="9">
      <t>ヨクセイ</t>
    </rPh>
    <phoneticPr fontId="2"/>
  </si>
  <si>
    <t>なし</t>
    <phoneticPr fontId="2"/>
  </si>
  <si>
    <t>①物販店舗</t>
    <rPh sb="1" eb="3">
      <t>ブッパン</t>
    </rPh>
    <rPh sb="3" eb="5">
      <t>テンポ</t>
    </rPh>
    <phoneticPr fontId="2"/>
  </si>
  <si>
    <t>②飲食店舗</t>
    <rPh sb="1" eb="3">
      <t>インショク</t>
    </rPh>
    <rPh sb="3" eb="5">
      <t>テンポ</t>
    </rPh>
    <phoneticPr fontId="2"/>
  </si>
  <si>
    <t>③デパート・スーパー</t>
    <phoneticPr fontId="2"/>
  </si>
  <si>
    <t>④家電量販店</t>
    <rPh sb="1" eb="3">
      <t>カデン</t>
    </rPh>
    <rPh sb="3" eb="6">
      <t>リョウハンテン</t>
    </rPh>
    <phoneticPr fontId="2"/>
  </si>
  <si>
    <t>⑤コンビニエンス・ストア</t>
    <phoneticPr fontId="2"/>
  </si>
  <si>
    <t>⑥店舗の事務管理エリア</t>
    <rPh sb="1" eb="3">
      <t>テンポ</t>
    </rPh>
    <rPh sb="4" eb="6">
      <t>ジム</t>
    </rPh>
    <rPh sb="6" eb="8">
      <t>カンリ</t>
    </rPh>
    <phoneticPr fontId="2"/>
  </si>
  <si>
    <t>⑦その他（物販と同等とする）</t>
    <rPh sb="3" eb="4">
      <t>タ</t>
    </rPh>
    <rPh sb="5" eb="7">
      <t>ブッパン</t>
    </rPh>
    <rPh sb="8" eb="10">
      <t>ドウトウ</t>
    </rPh>
    <phoneticPr fontId="2"/>
  </si>
  <si>
    <t>1次エネルギ-消費量基準境界値（店舗業態別）</t>
    <rPh sb="1" eb="2">
      <t>ジ</t>
    </rPh>
    <rPh sb="7" eb="10">
      <t>ショウヒリョウ</t>
    </rPh>
    <rPh sb="10" eb="12">
      <t>キジュン</t>
    </rPh>
    <rPh sb="12" eb="14">
      <t>キョウカイ</t>
    </rPh>
    <rPh sb="14" eb="15">
      <t>チ</t>
    </rPh>
    <rPh sb="16" eb="18">
      <t>テンポ</t>
    </rPh>
    <rPh sb="18" eb="20">
      <t>ギョウタイ</t>
    </rPh>
    <rPh sb="20" eb="21">
      <t>ベツ</t>
    </rPh>
    <phoneticPr fontId="2"/>
  </si>
  <si>
    <t>単位：MJ/ｍ2・年</t>
    <rPh sb="0" eb="2">
      <t>タンイ</t>
    </rPh>
    <rPh sb="9" eb="10">
      <t>ネン</t>
    </rPh>
    <phoneticPr fontId="2"/>
  </si>
  <si>
    <t>上水消費量基準境界値（店舗業態別）</t>
    <rPh sb="0" eb="2">
      <t>ジョウスイ</t>
    </rPh>
    <rPh sb="2" eb="5">
      <t>ショウヒリョウ</t>
    </rPh>
    <rPh sb="5" eb="7">
      <t>キジュン</t>
    </rPh>
    <rPh sb="7" eb="9">
      <t>キョウカイ</t>
    </rPh>
    <rPh sb="9" eb="10">
      <t>チ</t>
    </rPh>
    <rPh sb="11" eb="13">
      <t>テンポ</t>
    </rPh>
    <rPh sb="13" eb="15">
      <t>ギョウタイ</t>
    </rPh>
    <rPh sb="15" eb="16">
      <t>ベツ</t>
    </rPh>
    <phoneticPr fontId="2"/>
  </si>
  <si>
    <t>単位：L/ｍ2・年</t>
    <rPh sb="0" eb="2">
      <t>タンイ</t>
    </rPh>
    <rPh sb="8" eb="9">
      <t>ネン</t>
    </rPh>
    <phoneticPr fontId="2"/>
  </si>
  <si>
    <t>25％点</t>
    <rPh sb="3" eb="4">
      <t>テン</t>
    </rPh>
    <phoneticPr fontId="2"/>
  </si>
  <si>
    <t>50％点</t>
    <rPh sb="3" eb="4">
      <t>テン</t>
    </rPh>
    <phoneticPr fontId="2"/>
  </si>
  <si>
    <t>75％点</t>
    <rPh sb="3" eb="4">
      <t>テン</t>
    </rPh>
    <phoneticPr fontId="2"/>
  </si>
  <si>
    <t>90％点</t>
    <rPh sb="3" eb="4">
      <t>テン</t>
    </rPh>
    <phoneticPr fontId="2"/>
  </si>
  <si>
    <t>③デパート・スーパー（規模別）</t>
    <rPh sb="11" eb="13">
      <t>キボ</t>
    </rPh>
    <rPh sb="13" eb="14">
      <t>ベツ</t>
    </rPh>
    <phoneticPr fontId="2"/>
  </si>
  <si>
    <t>④家電量販店（物販と同等とする）</t>
    <rPh sb="1" eb="3">
      <t>カデン</t>
    </rPh>
    <rPh sb="3" eb="6">
      <t>リョウハンテン</t>
    </rPh>
    <phoneticPr fontId="2"/>
  </si>
  <si>
    <t>対象店舗（駐車場を除く）</t>
    <rPh sb="0" eb="2">
      <t>タイショウ</t>
    </rPh>
    <rPh sb="2" eb="4">
      <t>テンポ</t>
    </rPh>
    <rPh sb="5" eb="8">
      <t>チュウシャジョウ</t>
    </rPh>
    <rPh sb="9" eb="10">
      <t>ノゾ</t>
    </rPh>
    <phoneticPr fontId="2"/>
  </si>
  <si>
    <t>5)平19.都土木技術センター年報 C.E.C., TMG 2007, 3．野川流域の長期流出特性の解析, ISSN 1882-2657, 技術調査課 高崎忠勝</t>
    <phoneticPr fontId="2"/>
  </si>
  <si>
    <t>4)給排水衛生設備学　中級編水まわりの実務／紀谷文樹　TOTO出版　P60表-3備考欄「湯沸し」より</t>
    <rPh sb="2" eb="3">
      <t>キュウ</t>
    </rPh>
    <rPh sb="5" eb="7">
      <t>エイセイ</t>
    </rPh>
    <rPh sb="7" eb="9">
      <t>セツビ</t>
    </rPh>
    <rPh sb="9" eb="10">
      <t>ガク</t>
    </rPh>
    <rPh sb="11" eb="13">
      <t>チュウキュウ</t>
    </rPh>
    <rPh sb="13" eb="14">
      <t>ヘン</t>
    </rPh>
    <rPh sb="14" eb="15">
      <t>ミズ</t>
    </rPh>
    <rPh sb="19" eb="21">
      <t>ジツム</t>
    </rPh>
    <rPh sb="22" eb="24">
      <t>キヤ</t>
    </rPh>
    <rPh sb="24" eb="26">
      <t>フミキ</t>
    </rPh>
    <rPh sb="31" eb="33">
      <t>シュッパン</t>
    </rPh>
    <rPh sb="37" eb="38">
      <t>ヒョウ</t>
    </rPh>
    <rPh sb="40" eb="42">
      <t>ビコウ</t>
    </rPh>
    <rPh sb="42" eb="43">
      <t>ラン</t>
    </rPh>
    <rPh sb="44" eb="46">
      <t>ユワカシ</t>
    </rPh>
    <phoneticPr fontId="2"/>
  </si>
  <si>
    <t>3)同上　P35 表2.3.1　社員食堂の下限値を採用　</t>
    <rPh sb="2" eb="4">
      <t>ドウジョウ</t>
    </rPh>
    <rPh sb="16" eb="18">
      <t>シャイン</t>
    </rPh>
    <rPh sb="18" eb="20">
      <t>ショクドウ</t>
    </rPh>
    <rPh sb="21" eb="23">
      <t>カゲン</t>
    </rPh>
    <rPh sb="23" eb="24">
      <t>チ</t>
    </rPh>
    <rPh sb="25" eb="27">
      <t>サイヨウ</t>
    </rPh>
    <phoneticPr fontId="2"/>
  </si>
  <si>
    <t>2)同上　P60 表3.4.26</t>
    <rPh sb="2" eb="4">
      <t>ドウジョウ</t>
    </rPh>
    <rPh sb="9" eb="10">
      <t>ヒョウ</t>
    </rPh>
    <phoneticPr fontId="2"/>
  </si>
  <si>
    <t>「水使用行為を基にした使用水量計算法（新しい設計給水量原単位の提案）」シンポジウム資料　P48、表3.3.2</t>
    <rPh sb="41" eb="43">
      <t>シリョウ</t>
    </rPh>
    <rPh sb="48" eb="49">
      <t>ヒョウ</t>
    </rPh>
    <phoneticPr fontId="2"/>
  </si>
  <si>
    <t>1)（社）空気調和・衛生工学会　給排水衛生設備委員会／設計データ見直し小委員会</t>
    <rPh sb="3" eb="4">
      <t>シャ</t>
    </rPh>
    <rPh sb="5" eb="7">
      <t>クウキ</t>
    </rPh>
    <rPh sb="7" eb="9">
      <t>チョウワ</t>
    </rPh>
    <rPh sb="10" eb="12">
      <t>エイセイ</t>
    </rPh>
    <rPh sb="12" eb="14">
      <t>コウガク</t>
    </rPh>
    <rPh sb="14" eb="15">
      <t>カイ</t>
    </rPh>
    <rPh sb="16" eb="19">
      <t>キュウハイスイ</t>
    </rPh>
    <rPh sb="19" eb="21">
      <t>エイセイ</t>
    </rPh>
    <rPh sb="21" eb="23">
      <t>セツビ</t>
    </rPh>
    <rPh sb="23" eb="26">
      <t>イインカイ</t>
    </rPh>
    <rPh sb="27" eb="29">
      <t>セッケイ</t>
    </rPh>
    <rPh sb="32" eb="34">
      <t>ミナオ</t>
    </rPh>
    <rPh sb="35" eb="36">
      <t>ショウ</t>
    </rPh>
    <rPh sb="36" eb="39">
      <t>イインカイ</t>
    </rPh>
    <phoneticPr fontId="2"/>
  </si>
  <si>
    <t>出典）</t>
    <rPh sb="0" eb="2">
      <t>シュッテン</t>
    </rPh>
    <phoneticPr fontId="2"/>
  </si>
  <si>
    <t>L/㎡・年）</t>
    <rPh sb="4" eb="5">
      <t>ネン</t>
    </rPh>
    <phoneticPr fontId="2"/>
  </si>
  <si>
    <t>(</t>
    <phoneticPr fontId="2"/>
  </si>
  <si>
    <t>L/年</t>
    <rPh sb="2" eb="3">
      <t>ネン</t>
    </rPh>
    <phoneticPr fontId="2"/>
  </si>
  <si>
    <t>合計</t>
    <rPh sb="0" eb="2">
      <t>ゴウケイ</t>
    </rPh>
    <phoneticPr fontId="2"/>
  </si>
  <si>
    <t>⑥：②-⑤</t>
    <phoneticPr fontId="2"/>
  </si>
  <si>
    <t>雑用水（上水補給分）</t>
    <rPh sb="0" eb="3">
      <t>ザツヨウスイ</t>
    </rPh>
    <rPh sb="4" eb="6">
      <t>ジョウスイ</t>
    </rPh>
    <rPh sb="6" eb="8">
      <t>ホキュウ</t>
    </rPh>
    <rPh sb="8" eb="9">
      <t>ブン</t>
    </rPh>
    <phoneticPr fontId="2"/>
  </si>
  <si>
    <t>上水</t>
    <rPh sb="0" eb="2">
      <t>ジョウスイ</t>
    </rPh>
    <phoneticPr fontId="2"/>
  </si>
  <si>
    <t>⑤：④&lt;②が条件</t>
    <rPh sb="6" eb="8">
      <t>ジョウケン</t>
    </rPh>
    <phoneticPr fontId="2"/>
  </si>
  <si>
    <t>上限チェック</t>
    <rPh sb="0" eb="2">
      <t>ジョウゲン</t>
    </rPh>
    <phoneticPr fontId="2"/>
  </si>
  <si>
    <t>(水使用量の合計値に対する割合）</t>
    <rPh sb="1" eb="2">
      <t>ミズ</t>
    </rPh>
    <rPh sb="2" eb="5">
      <t>シヨウリョウ</t>
    </rPh>
    <rPh sb="6" eb="8">
      <t>ゴウケイ</t>
    </rPh>
    <rPh sb="8" eb="9">
      <t>チ</t>
    </rPh>
    <rPh sb="10" eb="11">
      <t>タイ</t>
    </rPh>
    <rPh sb="13" eb="15">
      <t>ワリアイ</t>
    </rPh>
    <phoneticPr fontId="2"/>
  </si>
  <si>
    <t>④=③×%</t>
    <phoneticPr fontId="2"/>
  </si>
  <si>
    <t>再利用量</t>
    <rPh sb="0" eb="3">
      <t>サイリヨウ</t>
    </rPh>
    <rPh sb="3" eb="4">
      <t>リョウ</t>
    </rPh>
    <phoneticPr fontId="2"/>
  </si>
  <si>
    <t>％</t>
    <phoneticPr fontId="2"/>
  </si>
  <si>
    <t>雨水・排水再利用による上水代替率もしくは再利用率</t>
    <rPh sb="13" eb="15">
      <t>ダイタイ</t>
    </rPh>
    <rPh sb="15" eb="16">
      <t>リツ</t>
    </rPh>
    <rPh sb="20" eb="23">
      <t>サイリヨウ</t>
    </rPh>
    <rPh sb="23" eb="24">
      <t>リツ</t>
    </rPh>
    <phoneticPr fontId="2"/>
  </si>
  <si>
    <t>雨水・排水再利用による上水使用量削減</t>
    <rPh sb="13" eb="15">
      <t>シヨウ</t>
    </rPh>
    <phoneticPr fontId="2"/>
  </si>
  <si>
    <t>6)</t>
    <phoneticPr fontId="2"/>
  </si>
  <si>
    <t>L/人・日</t>
    <rPh sb="2" eb="3">
      <t>ヒト</t>
    </rPh>
    <rPh sb="4" eb="5">
      <t>ヒ</t>
    </rPh>
    <phoneticPr fontId="2"/>
  </si>
  <si>
    <t>③=①+②</t>
    <phoneticPr fontId="2"/>
  </si>
  <si>
    <t>5)水使用量集計</t>
    <rPh sb="2" eb="3">
      <t>ミズ</t>
    </rPh>
    <rPh sb="3" eb="5">
      <t>シヨウ</t>
    </rPh>
    <rPh sb="5" eb="6">
      <t>リョウ</t>
    </rPh>
    <rPh sb="6" eb="8">
      <t>シュウケイ</t>
    </rPh>
    <phoneticPr fontId="2"/>
  </si>
  <si>
    <t>日/年＝</t>
    <rPh sb="0" eb="1">
      <t>ヒ</t>
    </rPh>
    <rPh sb="2" eb="3">
      <t>ネン</t>
    </rPh>
    <phoneticPr fontId="2"/>
  </si>
  <si>
    <t>L/日</t>
    <rPh sb="2" eb="3">
      <t>ヒ</t>
    </rPh>
    <phoneticPr fontId="2"/>
  </si>
  <si>
    <t>食＝</t>
    <rPh sb="0" eb="1">
      <t>ショク</t>
    </rPh>
    <phoneticPr fontId="2"/>
  </si>
  <si>
    <t>L/食・日×</t>
    <rPh sb="2" eb="3">
      <t>ショク</t>
    </rPh>
    <rPh sb="4" eb="5">
      <t>ヒ</t>
    </rPh>
    <phoneticPr fontId="2"/>
  </si>
  <si>
    <t>稼動日数</t>
    <rPh sb="0" eb="2">
      <t>カドウ</t>
    </rPh>
    <rPh sb="2" eb="4">
      <t>ニッスウ</t>
    </rPh>
    <phoneticPr fontId="2"/>
  </si>
  <si>
    <t>食数</t>
    <rPh sb="0" eb="1">
      <t>ショク</t>
    </rPh>
    <rPh sb="1" eb="2">
      <t>スウ</t>
    </rPh>
    <phoneticPr fontId="2"/>
  </si>
  <si>
    <t>1食あたりの水量*3)</t>
    <rPh sb="1" eb="2">
      <t>ショク</t>
    </rPh>
    <rPh sb="6" eb="8">
      <t>スイリョウ</t>
    </rPh>
    <phoneticPr fontId="2"/>
  </si>
  <si>
    <t>③食堂</t>
    <rPh sb="1" eb="3">
      <t>ショクドウ</t>
    </rPh>
    <phoneticPr fontId="2"/>
  </si>
  <si>
    <t>小計</t>
    <rPh sb="0" eb="1">
      <t>ショウ</t>
    </rPh>
    <rPh sb="1" eb="2">
      <t>ケイ</t>
    </rPh>
    <phoneticPr fontId="2"/>
  </si>
  <si>
    <t>L/日×</t>
    <rPh sb="2" eb="3">
      <t>ヒ</t>
    </rPh>
    <phoneticPr fontId="2"/>
  </si>
  <si>
    <t>小計</t>
    <rPh sb="0" eb="2">
      <t>ショウケイ</t>
    </rPh>
    <phoneticPr fontId="2"/>
  </si>
  <si>
    <t>回/日＝</t>
    <rPh sb="0" eb="1">
      <t>カイ</t>
    </rPh>
    <rPh sb="2" eb="3">
      <t>ヒ</t>
    </rPh>
    <phoneticPr fontId="2"/>
  </si>
  <si>
    <t>L/回×</t>
    <rPh sb="2" eb="3">
      <t>カイ</t>
    </rPh>
    <phoneticPr fontId="2"/>
  </si>
  <si>
    <t>個×</t>
    <rPh sb="0" eb="1">
      <t>コ</t>
    </rPh>
    <phoneticPr fontId="2"/>
  </si>
  <si>
    <t>洗面器</t>
    <rPh sb="0" eb="3">
      <t>センメンキ</t>
    </rPh>
    <phoneticPr fontId="2"/>
  </si>
  <si>
    <t>雑用水</t>
    <rPh sb="0" eb="3">
      <t>ザツヨウスイ</t>
    </rPh>
    <phoneticPr fontId="2"/>
  </si>
  <si>
    <t>小便器</t>
    <rPh sb="0" eb="3">
      <t>ショウベンキ</t>
    </rPh>
    <phoneticPr fontId="2"/>
  </si>
  <si>
    <t>大便器</t>
    <rPh sb="0" eb="3">
      <t>ダイベンキ</t>
    </rPh>
    <phoneticPr fontId="2"/>
  </si>
  <si>
    <t>洗浄時の回数</t>
    <rPh sb="0" eb="2">
      <t>センジョウ</t>
    </rPh>
    <rPh sb="2" eb="3">
      <t>ジ</t>
    </rPh>
    <rPh sb="4" eb="6">
      <t>カイスウ</t>
    </rPh>
    <phoneticPr fontId="2"/>
  </si>
  <si>
    <t>衛生器具吐水量</t>
    <rPh sb="0" eb="2">
      <t>エイセイ</t>
    </rPh>
    <rPh sb="2" eb="4">
      <t>キグ</t>
    </rPh>
    <rPh sb="4" eb="5">
      <t>ハ</t>
    </rPh>
    <rPh sb="5" eb="7">
      <t>スイリョウ</t>
    </rPh>
    <phoneticPr fontId="2"/>
  </si>
  <si>
    <t>器具数</t>
    <rPh sb="0" eb="2">
      <t>キグ</t>
    </rPh>
    <rPh sb="2" eb="3">
      <t>スウ</t>
    </rPh>
    <phoneticPr fontId="2"/>
  </si>
  <si>
    <t>個</t>
    <rPh sb="0" eb="1">
      <t>コ</t>
    </rPh>
    <phoneticPr fontId="2"/>
  </si>
  <si>
    <t>個/㎡＝</t>
    <rPh sb="0" eb="1">
      <t>コ</t>
    </rPh>
    <phoneticPr fontId="2"/>
  </si>
  <si>
    <t>㎡×</t>
    <phoneticPr fontId="2"/>
  </si>
  <si>
    <t>衛生器具数原単位*2)</t>
    <rPh sb="0" eb="2">
      <t>エイセイ</t>
    </rPh>
    <rPh sb="2" eb="4">
      <t>キグ</t>
    </rPh>
    <rPh sb="4" eb="5">
      <t>スウ</t>
    </rPh>
    <rPh sb="5" eb="8">
      <t>ゲンタンイ</t>
    </rPh>
    <phoneticPr fontId="2"/>
  </si>
  <si>
    <t>②器具清掃用</t>
    <rPh sb="1" eb="3">
      <t>キグ</t>
    </rPh>
    <rPh sb="3" eb="5">
      <t>セイソウ</t>
    </rPh>
    <rPh sb="5" eb="6">
      <t>ヨウ</t>
    </rPh>
    <phoneticPr fontId="2"/>
  </si>
  <si>
    <t>(</t>
    <phoneticPr fontId="2"/>
  </si>
  <si>
    <t>L/人・日）</t>
    <rPh sb="2" eb="3">
      <t>ニン</t>
    </rPh>
    <rPh sb="4" eb="5">
      <t>ヒ</t>
    </rPh>
    <phoneticPr fontId="2"/>
  </si>
  <si>
    <t>※洗面の使用回数は男子は大+小、女子は大と同じ</t>
    <rPh sb="1" eb="3">
      <t>センメン</t>
    </rPh>
    <rPh sb="4" eb="6">
      <t>シヨウ</t>
    </rPh>
    <rPh sb="6" eb="8">
      <t>カイスウ</t>
    </rPh>
    <rPh sb="9" eb="11">
      <t>ダンシ</t>
    </rPh>
    <rPh sb="12" eb="13">
      <t>ダイ</t>
    </rPh>
    <rPh sb="14" eb="15">
      <t>ショウ</t>
    </rPh>
    <rPh sb="16" eb="18">
      <t>ジョシ</t>
    </rPh>
    <rPh sb="19" eb="20">
      <t>ダイ</t>
    </rPh>
    <rPh sb="21" eb="22">
      <t>オナ</t>
    </rPh>
    <phoneticPr fontId="2"/>
  </si>
  <si>
    <t>L/日（飲用・茶器洗いなど）</t>
    <rPh sb="2" eb="3">
      <t>ヒ</t>
    </rPh>
    <rPh sb="4" eb="6">
      <t>インヨウ</t>
    </rPh>
    <rPh sb="7" eb="9">
      <t>チャキ</t>
    </rPh>
    <rPh sb="9" eb="10">
      <t>アラ</t>
    </rPh>
    <phoneticPr fontId="2"/>
  </si>
  <si>
    <t>人＝</t>
    <rPh sb="0" eb="1">
      <t>ヒト</t>
    </rPh>
    <phoneticPr fontId="2"/>
  </si>
  <si>
    <t>回/日×</t>
    <rPh sb="0" eb="1">
      <t>カイ</t>
    </rPh>
    <rPh sb="2" eb="3">
      <t>ヒ</t>
    </rPh>
    <phoneticPr fontId="2"/>
  </si>
  <si>
    <t>湯沸し*4)</t>
    <rPh sb="0" eb="2">
      <t>ユワカシ</t>
    </rPh>
    <phoneticPr fontId="2"/>
  </si>
  <si>
    <t>女子洗面器</t>
    <rPh sb="0" eb="2">
      <t>ジョシ</t>
    </rPh>
    <rPh sb="2" eb="5">
      <t>センメンキ</t>
    </rPh>
    <phoneticPr fontId="2"/>
  </si>
  <si>
    <t>女子大便器</t>
    <rPh sb="0" eb="2">
      <t>ジョシ</t>
    </rPh>
    <rPh sb="2" eb="5">
      <t>ダイベンキ</t>
    </rPh>
    <phoneticPr fontId="2"/>
  </si>
  <si>
    <t>男子洗面器</t>
    <rPh sb="0" eb="2">
      <t>ダンシ</t>
    </rPh>
    <rPh sb="2" eb="5">
      <t>センメンキ</t>
    </rPh>
    <phoneticPr fontId="2"/>
  </si>
  <si>
    <t>男子小便器</t>
    <rPh sb="0" eb="2">
      <t>ダンシ</t>
    </rPh>
    <rPh sb="2" eb="5">
      <t>ショウベンキ</t>
    </rPh>
    <phoneticPr fontId="2"/>
  </si>
  <si>
    <t>男子大便器</t>
    <rPh sb="0" eb="2">
      <t>ダンシ</t>
    </rPh>
    <rPh sb="2" eb="5">
      <t>ダイベンキ</t>
    </rPh>
    <phoneticPr fontId="2"/>
  </si>
  <si>
    <t>使用人員</t>
    <rPh sb="0" eb="2">
      <t>シヨウ</t>
    </rPh>
    <rPh sb="2" eb="4">
      <t>ジンイン</t>
    </rPh>
    <phoneticPr fontId="2"/>
  </si>
  <si>
    <t>器具使用回数*1)</t>
    <rPh sb="0" eb="2">
      <t>キグ</t>
    </rPh>
    <rPh sb="2" eb="4">
      <t>シヨウ</t>
    </rPh>
    <rPh sb="4" eb="6">
      <t>カイスウ</t>
    </rPh>
    <phoneticPr fontId="2"/>
  </si>
  <si>
    <t>①便所・洗面・湯沸かし</t>
    <rPh sb="1" eb="3">
      <t>ベンジョ</t>
    </rPh>
    <rPh sb="4" eb="6">
      <t>センメン</t>
    </rPh>
    <rPh sb="7" eb="9">
      <t>ユワ</t>
    </rPh>
    <phoneticPr fontId="2"/>
  </si>
  <si>
    <t>水使用量の算定</t>
    <rPh sb="0" eb="1">
      <t>ミズ</t>
    </rPh>
    <rPh sb="1" eb="3">
      <t>シヨウ</t>
    </rPh>
    <rPh sb="3" eb="4">
      <t>リョウ</t>
    </rPh>
    <rPh sb="5" eb="7">
      <t>サンテイ</t>
    </rPh>
    <phoneticPr fontId="2"/>
  </si>
  <si>
    <t>4)</t>
    <phoneticPr fontId="2"/>
  </si>
  <si>
    <t>人</t>
    <rPh sb="0" eb="1">
      <t>ヒト</t>
    </rPh>
    <phoneticPr fontId="2"/>
  </si>
  <si>
    <t>女子</t>
    <rPh sb="0" eb="2">
      <t>ジョシ</t>
    </rPh>
    <phoneticPr fontId="2"/>
  </si>
  <si>
    <t>男子</t>
    <rPh sb="0" eb="2">
      <t>ダンシ</t>
    </rPh>
    <phoneticPr fontId="2"/>
  </si>
  <si>
    <t>％</t>
    <phoneticPr fontId="2"/>
  </si>
  <si>
    <t>男女比</t>
    <rPh sb="0" eb="2">
      <t>ダンジョ</t>
    </rPh>
    <rPh sb="2" eb="3">
      <t>ヒ</t>
    </rPh>
    <phoneticPr fontId="2"/>
  </si>
  <si>
    <t>3)</t>
    <phoneticPr fontId="2"/>
  </si>
  <si>
    <t>㎡</t>
    <phoneticPr fontId="2"/>
  </si>
  <si>
    <t>2)</t>
    <phoneticPr fontId="2"/>
  </si>
  <si>
    <t>収容人員</t>
    <rPh sb="0" eb="2">
      <t>シュウヨウ</t>
    </rPh>
    <rPh sb="2" eb="4">
      <t>ジンイン</t>
    </rPh>
    <phoneticPr fontId="2"/>
  </si>
  <si>
    <t>1)</t>
    <phoneticPr fontId="2"/>
  </si>
  <si>
    <t>：計算値</t>
    <rPh sb="1" eb="4">
      <t>ケイサンチ</t>
    </rPh>
    <phoneticPr fontId="2"/>
  </si>
  <si>
    <t>デフォルトで入力されている数値はサンプルです。入力の際には一度全て消去してから使用してください。</t>
    <rPh sb="6" eb="8">
      <t>ニュウリョク</t>
    </rPh>
    <rPh sb="13" eb="15">
      <t>スウチ</t>
    </rPh>
    <rPh sb="23" eb="25">
      <t>ニュウリョク</t>
    </rPh>
    <rPh sb="26" eb="27">
      <t>サイ</t>
    </rPh>
    <rPh sb="29" eb="31">
      <t>イチド</t>
    </rPh>
    <rPh sb="31" eb="32">
      <t>スベ</t>
    </rPh>
    <rPh sb="33" eb="35">
      <t>ショウキョ</t>
    </rPh>
    <rPh sb="39" eb="41">
      <t>シヨウ</t>
    </rPh>
    <phoneticPr fontId="2"/>
  </si>
  <si>
    <t>：文献等による規定値</t>
    <rPh sb="1" eb="3">
      <t>ブンケン</t>
    </rPh>
    <rPh sb="3" eb="4">
      <t>トウ</t>
    </rPh>
    <rPh sb="7" eb="10">
      <t>キテイチ</t>
    </rPh>
    <phoneticPr fontId="2"/>
  </si>
  <si>
    <t>使用する場合は、赤枠の欄に数値を入力してください。</t>
    <rPh sb="0" eb="2">
      <t>シヨウ</t>
    </rPh>
    <rPh sb="4" eb="6">
      <t>バアイ</t>
    </rPh>
    <rPh sb="8" eb="9">
      <t>アカ</t>
    </rPh>
    <rPh sb="9" eb="10">
      <t>ワク</t>
    </rPh>
    <rPh sb="11" eb="12">
      <t>ラン</t>
    </rPh>
    <rPh sb="13" eb="15">
      <t>スウチ</t>
    </rPh>
    <rPh sb="16" eb="18">
      <t>ニュウリョク</t>
    </rPh>
    <phoneticPr fontId="2"/>
  </si>
  <si>
    <t>：入力項目</t>
    <rPh sb="1" eb="3">
      <t>ニュウリョク</t>
    </rPh>
    <rPh sb="3" eb="5">
      <t>コウモク</t>
    </rPh>
    <phoneticPr fontId="2"/>
  </si>
  <si>
    <t>（ご注意）</t>
    <rPh sb="2" eb="4">
      <t>チュウイ</t>
    </rPh>
    <phoneticPr fontId="2"/>
  </si>
  <si>
    <t>※空調用冷却塔補給水、植栽散水は計算から除外する</t>
    <rPh sb="1" eb="4">
      <t>クウチョウヨウ</t>
    </rPh>
    <rPh sb="4" eb="7">
      <t>レイキャクトウ</t>
    </rPh>
    <rPh sb="7" eb="9">
      <t>ホキュウ</t>
    </rPh>
    <rPh sb="9" eb="10">
      <t>スイ</t>
    </rPh>
    <rPh sb="11" eb="13">
      <t>ショクサイ</t>
    </rPh>
    <rPh sb="13" eb="15">
      <t>サンスイ</t>
    </rPh>
    <rPh sb="16" eb="18">
      <t>ケイサン</t>
    </rPh>
    <rPh sb="20" eb="22">
      <t>ジョガイ</t>
    </rPh>
    <phoneticPr fontId="2"/>
  </si>
  <si>
    <t>事務所ビルの水使用量算定</t>
    <rPh sb="0" eb="2">
      <t>ジム</t>
    </rPh>
    <rPh sb="2" eb="3">
      <t>ショ</t>
    </rPh>
    <rPh sb="6" eb="7">
      <t>ミズ</t>
    </rPh>
    <rPh sb="7" eb="9">
      <t>シヨウ</t>
    </rPh>
    <rPh sb="9" eb="10">
      <t>リョウ</t>
    </rPh>
    <rPh sb="10" eb="12">
      <t>サンテイ</t>
    </rPh>
    <phoneticPr fontId="2"/>
  </si>
  <si>
    <t>店舗の水使用量算定</t>
    <rPh sb="0" eb="2">
      <t>テンポ</t>
    </rPh>
    <rPh sb="3" eb="4">
      <t>ミズ</t>
    </rPh>
    <rPh sb="4" eb="6">
      <t>シヨウ</t>
    </rPh>
    <rPh sb="6" eb="7">
      <t>リョウ</t>
    </rPh>
    <rPh sb="7" eb="9">
      <t>サンテイ</t>
    </rPh>
    <phoneticPr fontId="2"/>
  </si>
  <si>
    <t>1)</t>
    <phoneticPr fontId="2"/>
  </si>
  <si>
    <t>常勤者</t>
    <rPh sb="0" eb="3">
      <t>ジョウキンシャ</t>
    </rPh>
    <phoneticPr fontId="2"/>
  </si>
  <si>
    <t>来場者</t>
    <rPh sb="0" eb="3">
      <t>ライジョウシャ</t>
    </rPh>
    <phoneticPr fontId="2"/>
  </si>
  <si>
    <t>2)</t>
    <phoneticPr fontId="2"/>
  </si>
  <si>
    <t>㎡</t>
    <phoneticPr fontId="2"/>
  </si>
  <si>
    <t>3)</t>
    <phoneticPr fontId="2"/>
  </si>
  <si>
    <t>営業日数</t>
    <rPh sb="0" eb="2">
      <t>エイギョウ</t>
    </rPh>
    <rPh sb="2" eb="4">
      <t>ニッスウ</t>
    </rPh>
    <phoneticPr fontId="2"/>
  </si>
  <si>
    <t>日</t>
    <rPh sb="0" eb="1">
      <t>ヒ</t>
    </rPh>
    <phoneticPr fontId="2"/>
  </si>
  <si>
    <t>4)</t>
    <phoneticPr fontId="2"/>
  </si>
  <si>
    <t>％</t>
    <phoneticPr fontId="2"/>
  </si>
  <si>
    <t>(常勤者）</t>
    <rPh sb="1" eb="4">
      <t>ジョウキンシャ</t>
    </rPh>
    <phoneticPr fontId="2"/>
  </si>
  <si>
    <t>％</t>
    <phoneticPr fontId="2"/>
  </si>
  <si>
    <t>(来場者）</t>
    <rPh sb="1" eb="4">
      <t>ライジョウシャ</t>
    </rPh>
    <phoneticPr fontId="2"/>
  </si>
  <si>
    <t>5)</t>
    <phoneticPr fontId="2"/>
  </si>
  <si>
    <t>①常勤者による便所・洗面・湯沸かし</t>
    <rPh sb="1" eb="4">
      <t>ジョウキンシャ</t>
    </rPh>
    <rPh sb="7" eb="9">
      <t>ベンジョ</t>
    </rPh>
    <rPh sb="10" eb="12">
      <t>センメン</t>
    </rPh>
    <rPh sb="13" eb="15">
      <t>ユワ</t>
    </rPh>
    <phoneticPr fontId="2"/>
  </si>
  <si>
    <t>滞在時間</t>
    <rPh sb="0" eb="2">
      <t>タイザイ</t>
    </rPh>
    <rPh sb="2" eb="4">
      <t>ジカン</t>
    </rPh>
    <phoneticPr fontId="2"/>
  </si>
  <si>
    <t>回/h×</t>
    <rPh sb="0" eb="1">
      <t>カイ</t>
    </rPh>
    <phoneticPr fontId="2"/>
  </si>
  <si>
    <t>h×</t>
    <phoneticPr fontId="2"/>
  </si>
  <si>
    <t>h×</t>
    <phoneticPr fontId="2"/>
  </si>
  <si>
    <t>h×</t>
    <phoneticPr fontId="2"/>
  </si>
  <si>
    <t>①</t>
    <phoneticPr fontId="2"/>
  </si>
  <si>
    <t>(</t>
    <phoneticPr fontId="2"/>
  </si>
  <si>
    <t>②来場者による便所・洗面</t>
    <rPh sb="1" eb="4">
      <t>ライジョウシャ</t>
    </rPh>
    <rPh sb="7" eb="9">
      <t>ベンジョ</t>
    </rPh>
    <rPh sb="10" eb="12">
      <t>センメン</t>
    </rPh>
    <phoneticPr fontId="2"/>
  </si>
  <si>
    <t>②</t>
    <phoneticPr fontId="2"/>
  </si>
  <si>
    <t>③器具清掃用</t>
    <rPh sb="1" eb="3">
      <t>キグ</t>
    </rPh>
    <rPh sb="3" eb="5">
      <t>セイソウ</t>
    </rPh>
    <rPh sb="5" eb="6">
      <t>ヨウ</t>
    </rPh>
    <phoneticPr fontId="2"/>
  </si>
  <si>
    <t>㎡×</t>
    <phoneticPr fontId="2"/>
  </si>
  <si>
    <t>①+②+③</t>
    <phoneticPr fontId="2"/>
  </si>
  <si>
    <t>③</t>
    <phoneticPr fontId="2"/>
  </si>
  <si>
    <t>④飲食店舗</t>
    <rPh sb="1" eb="3">
      <t>インショク</t>
    </rPh>
    <rPh sb="3" eb="5">
      <t>テンポ</t>
    </rPh>
    <phoneticPr fontId="2"/>
  </si>
  <si>
    <t>客1人あたりの水量*3)</t>
    <rPh sb="0" eb="1">
      <t>キャク</t>
    </rPh>
    <rPh sb="2" eb="3">
      <t>ヒト</t>
    </rPh>
    <rPh sb="7" eb="9">
      <t>スイリョウ</t>
    </rPh>
    <phoneticPr fontId="2"/>
  </si>
  <si>
    <t>客数※</t>
    <rPh sb="0" eb="2">
      <t>キャクスウ</t>
    </rPh>
    <phoneticPr fontId="2"/>
  </si>
  <si>
    <t>喫茶・軽食</t>
    <rPh sb="0" eb="2">
      <t>キッサ</t>
    </rPh>
    <rPh sb="3" eb="5">
      <t>ケイショク</t>
    </rPh>
    <phoneticPr fontId="2"/>
  </si>
  <si>
    <t>L/人・日×</t>
    <rPh sb="2" eb="3">
      <t>ヒト</t>
    </rPh>
    <rPh sb="4" eb="5">
      <t>ヒ</t>
    </rPh>
    <phoneticPr fontId="2"/>
  </si>
  <si>
    <t>中華・麺類・焼肉</t>
    <rPh sb="0" eb="2">
      <t>チュウカ</t>
    </rPh>
    <rPh sb="3" eb="5">
      <t>メンルイ</t>
    </rPh>
    <rPh sb="6" eb="8">
      <t>ヤキニク</t>
    </rPh>
    <phoneticPr fontId="2"/>
  </si>
  <si>
    <t>和食</t>
    <rPh sb="0" eb="2">
      <t>ワショク</t>
    </rPh>
    <phoneticPr fontId="2"/>
  </si>
  <si>
    <t>洋食</t>
    <rPh sb="0" eb="2">
      <t>ヨウショク</t>
    </rPh>
    <phoneticPr fontId="2"/>
  </si>
  <si>
    <t>④</t>
    <phoneticPr fontId="2"/>
  </si>
  <si>
    <t>L/客数・日</t>
    <rPh sb="2" eb="4">
      <t>キャクスウ</t>
    </rPh>
    <rPh sb="5" eb="6">
      <t>ヒ</t>
    </rPh>
    <phoneticPr fontId="2"/>
  </si>
  <si>
    <t>※客数が不明な場合には、客席数×回転数の計画値を入力しても良い。</t>
    <rPh sb="1" eb="3">
      <t>キャクスウ</t>
    </rPh>
    <rPh sb="4" eb="6">
      <t>フメイ</t>
    </rPh>
    <rPh sb="7" eb="9">
      <t>バアイ</t>
    </rPh>
    <rPh sb="12" eb="15">
      <t>キャクセキスウ</t>
    </rPh>
    <rPh sb="16" eb="18">
      <t>カイテン</t>
    </rPh>
    <rPh sb="18" eb="19">
      <t>スウ</t>
    </rPh>
    <rPh sb="20" eb="22">
      <t>ケイカク</t>
    </rPh>
    <rPh sb="22" eb="23">
      <t>アタイ</t>
    </rPh>
    <rPh sb="24" eb="26">
      <t>ニュウリョク</t>
    </rPh>
    <rPh sb="29" eb="30">
      <t>ヨ</t>
    </rPh>
    <phoneticPr fontId="2"/>
  </si>
  <si>
    <t>6)水使用量集計</t>
    <rPh sb="2" eb="3">
      <t>ミズ</t>
    </rPh>
    <rPh sb="3" eb="5">
      <t>シヨウ</t>
    </rPh>
    <rPh sb="5" eb="6">
      <t>リョウ</t>
    </rPh>
    <rPh sb="6" eb="8">
      <t>シュウケイ</t>
    </rPh>
    <phoneticPr fontId="2"/>
  </si>
  <si>
    <t>①</t>
    <phoneticPr fontId="2"/>
  </si>
  <si>
    <t>②</t>
    <phoneticPr fontId="2"/>
  </si>
  <si>
    <t>検算</t>
    <rPh sb="0" eb="2">
      <t>ケンザン</t>
    </rPh>
    <phoneticPr fontId="2"/>
  </si>
  <si>
    <t>合計(全体)</t>
    <rPh sb="0" eb="2">
      <t>ゴウケイ</t>
    </rPh>
    <rPh sb="3" eb="5">
      <t>ゼンタイ</t>
    </rPh>
    <phoneticPr fontId="2"/>
  </si>
  <si>
    <t>③=①+②</t>
    <phoneticPr fontId="2"/>
  </si>
  <si>
    <t>①+②+③+④</t>
    <phoneticPr fontId="2"/>
  </si>
  <si>
    <t>7)</t>
    <phoneticPr fontId="2"/>
  </si>
  <si>
    <t>④=③×%</t>
    <phoneticPr fontId="2"/>
  </si>
  <si>
    <t>⑥：②-⑤</t>
    <phoneticPr fontId="2"/>
  </si>
  <si>
    <t>合計(上水)￥</t>
    <rPh sb="0" eb="2">
      <t>ゴウケイ</t>
    </rPh>
    <rPh sb="3" eb="5">
      <t>ジョウスイ</t>
    </rPh>
    <phoneticPr fontId="2"/>
  </si>
  <si>
    <t>「水使用行為を基にした使用水量計算法（新しい設計給水量原単位の提案）」シンポジウム資料　P48、表3.3.2　「職場」（回/h）</t>
    <rPh sb="41" eb="43">
      <t>シリョウ</t>
    </rPh>
    <rPh sb="48" eb="49">
      <t>ヒョウ</t>
    </rPh>
    <rPh sb="56" eb="58">
      <t>ショクバ</t>
    </rPh>
    <rPh sb="60" eb="61">
      <t>カイ</t>
    </rPh>
    <phoneticPr fontId="2"/>
  </si>
  <si>
    <t>2)同上　P60 表3.4.26　「百貨店」の値を参照</t>
    <rPh sb="2" eb="4">
      <t>ドウジョウ</t>
    </rPh>
    <rPh sb="9" eb="10">
      <t>ヒョウ</t>
    </rPh>
    <rPh sb="18" eb="21">
      <t>ヒャッカテン</t>
    </rPh>
    <rPh sb="23" eb="24">
      <t>アタイ</t>
    </rPh>
    <rPh sb="25" eb="27">
      <t>サンショウ</t>
    </rPh>
    <phoneticPr fontId="2"/>
  </si>
  <si>
    <t>3)同上　P25 表2.2.9-9～14　各飲食用途の平均値を採用　</t>
    <rPh sb="2" eb="4">
      <t>ドウジョウ</t>
    </rPh>
    <rPh sb="21" eb="22">
      <t>カク</t>
    </rPh>
    <rPh sb="22" eb="24">
      <t>インショク</t>
    </rPh>
    <rPh sb="24" eb="26">
      <t>ヨウト</t>
    </rPh>
    <rPh sb="27" eb="29">
      <t>ヘイキン</t>
    </rPh>
    <rPh sb="29" eb="30">
      <t>チ</t>
    </rPh>
    <rPh sb="31" eb="33">
      <t>サイヨウ</t>
    </rPh>
    <phoneticPr fontId="2"/>
  </si>
  <si>
    <t>○○ビル</t>
  </si>
  <si>
    <t>○○○</t>
  </si>
  <si>
    <r>
      <t>○○県○○市</t>
    </r>
    <r>
      <rPr>
        <sz val="10"/>
        <rFont val="Arial"/>
        <family val="2"/>
      </rPr>
      <t>XXXXXX</t>
    </r>
  </si>
  <si>
    <t>事務所</t>
  </si>
  <si>
    <r>
      <t>地上○○</t>
    </r>
    <r>
      <rPr>
        <sz val="10"/>
        <rFont val="Arial"/>
        <family val="2"/>
      </rPr>
      <t>F</t>
    </r>
  </si>
  <si>
    <t>19XX/XX/XX</t>
    <phoneticPr fontId="2"/>
  </si>
  <si>
    <r>
      <t>RC</t>
    </r>
    <r>
      <rPr>
        <sz val="10"/>
        <rFont val="ＭＳ Ｐゴシック"/>
        <family val="3"/>
        <charset val="128"/>
      </rPr>
      <t>造</t>
    </r>
  </si>
  <si>
    <t>20XX/XX/XX</t>
    <phoneticPr fontId="2"/>
  </si>
  <si>
    <t>20XX/XX/XX</t>
    <phoneticPr fontId="2"/>
  </si>
  <si>
    <t>延床面積(駐車場除く)</t>
    <rPh sb="0" eb="2">
      <t>ノベユカ</t>
    </rPh>
    <rPh sb="2" eb="4">
      <t>メンセキ</t>
    </rPh>
    <rPh sb="5" eb="8">
      <t>チュウシャジョウ</t>
    </rPh>
    <rPh sb="8" eb="9">
      <t>ノゾ</t>
    </rPh>
    <phoneticPr fontId="2"/>
  </si>
  <si>
    <t>常勤者・来場者</t>
    <rPh sb="0" eb="3">
      <t>ジョウキンシャ</t>
    </rPh>
    <rPh sb="4" eb="7">
      <t>ライジョウシャ</t>
    </rPh>
    <phoneticPr fontId="2"/>
  </si>
  <si>
    <t>年間使用日数</t>
    <rPh sb="4" eb="6">
      <t>ニッスウ</t>
    </rPh>
    <phoneticPr fontId="2"/>
  </si>
  <si>
    <r>
      <t>日</t>
    </r>
    <r>
      <rPr>
        <sz val="10"/>
        <rFont val="Arial"/>
        <family val="2"/>
      </rPr>
      <t>/</t>
    </r>
    <r>
      <rPr>
        <sz val="10"/>
        <rFont val="ＭＳ Ｐゴシック"/>
        <family val="3"/>
        <charset val="128"/>
      </rPr>
      <t>年</t>
    </r>
    <rPh sb="0" eb="1">
      <t>ニチ</t>
    </rPh>
    <phoneticPr fontId="2"/>
  </si>
  <si>
    <t>XXX, XXX</t>
    <phoneticPr fontId="2"/>
  </si>
  <si>
    <t>眺望・視環境</t>
    <rPh sb="3" eb="4">
      <t>シ</t>
    </rPh>
    <rPh sb="4" eb="6">
      <t>カンキョウ</t>
    </rPh>
    <phoneticPr fontId="2"/>
  </si>
  <si>
    <t>昼光利用</t>
    <phoneticPr fontId="2"/>
  </si>
  <si>
    <t>面積加重</t>
    <rPh sb="0" eb="2">
      <t>メンセキ</t>
    </rPh>
    <rPh sb="2" eb="4">
      <t>カジュウ</t>
    </rPh>
    <phoneticPr fontId="2"/>
  </si>
  <si>
    <t>構成比</t>
    <rPh sb="0" eb="3">
      <t>コウセイヒ</t>
    </rPh>
    <phoneticPr fontId="2"/>
  </si>
  <si>
    <t>緑色のセル</t>
    <rPh sb="0" eb="1">
      <t>ミドリ</t>
    </rPh>
    <rPh sb="1" eb="2">
      <t>イロ</t>
    </rPh>
    <phoneticPr fontId="2"/>
  </si>
  <si>
    <t>水色のセル</t>
    <rPh sb="0" eb="2">
      <t>ミズイロ</t>
    </rPh>
    <phoneticPr fontId="2"/>
  </si>
  <si>
    <t>に入力します。</t>
    <rPh sb="1" eb="3">
      <t>ニュウリョク</t>
    </rPh>
    <phoneticPr fontId="2"/>
  </si>
  <si>
    <t>構成比（駐車場除く）</t>
    <rPh sb="0" eb="3">
      <t>コウセイヒ</t>
    </rPh>
    <rPh sb="4" eb="7">
      <t>チュウシャジョウ</t>
    </rPh>
    <rPh sb="7" eb="8">
      <t>ノゾ</t>
    </rPh>
    <phoneticPr fontId="2"/>
  </si>
  <si>
    <t>←用途別の床面積を入力</t>
    <rPh sb="1" eb="4">
      <t>ヨウトベツ</t>
    </rPh>
    <rPh sb="5" eb="8">
      <t>ユカメンセキ</t>
    </rPh>
    <rPh sb="9" eb="11">
      <t>ニュウリョク</t>
    </rPh>
    <phoneticPr fontId="2"/>
  </si>
  <si>
    <t>←用途別に評価結果（15～25点）を入力</t>
    <rPh sb="1" eb="3">
      <t>ヨウト</t>
    </rPh>
    <rPh sb="3" eb="4">
      <t>ベツ</t>
    </rPh>
    <rPh sb="5" eb="7">
      <t>ヒョウカ</t>
    </rPh>
    <rPh sb="7" eb="9">
      <t>ケッカ</t>
    </rPh>
    <rPh sb="15" eb="16">
      <t>テン</t>
    </rPh>
    <rPh sb="18" eb="20">
      <t>ニュウリョク</t>
    </rPh>
    <phoneticPr fontId="2"/>
  </si>
  <si>
    <t>←用途別に評価結果（1～5点）を入力</t>
    <rPh sb="1" eb="3">
      <t>ヨウト</t>
    </rPh>
    <rPh sb="3" eb="4">
      <t>ベツ</t>
    </rPh>
    <rPh sb="5" eb="7">
      <t>ヒョウカ</t>
    </rPh>
    <rPh sb="7" eb="9">
      <t>ケッカ</t>
    </rPh>
    <rPh sb="13" eb="14">
      <t>テン</t>
    </rPh>
    <rPh sb="16" eb="18">
      <t>ニュウリョク</t>
    </rPh>
    <phoneticPr fontId="2"/>
  </si>
  <si>
    <t>←用途別に一次エネルギー消費量の実績値（MJ/㎡年）を入力</t>
    <rPh sb="1" eb="4">
      <t>ヨウトベツ</t>
    </rPh>
    <rPh sb="5" eb="7">
      <t>イチジ</t>
    </rPh>
    <rPh sb="12" eb="15">
      <t>ショウヒリョウ</t>
    </rPh>
    <rPh sb="16" eb="19">
      <t>ジッセキチ</t>
    </rPh>
    <rPh sb="24" eb="25">
      <t>ネン</t>
    </rPh>
    <rPh sb="27" eb="29">
      <t>ニュウリョク</t>
    </rPh>
    <phoneticPr fontId="2"/>
  </si>
  <si>
    <t>に出力された数値を、「店舗評価結果」シートの評価点記入欄に転記します。</t>
    <rPh sb="1" eb="3">
      <t>シュツリョク</t>
    </rPh>
    <rPh sb="6" eb="8">
      <t>スウチ</t>
    </rPh>
    <rPh sb="11" eb="13">
      <t>テンポ</t>
    </rPh>
    <rPh sb="13" eb="15">
      <t>ヒョウカ</t>
    </rPh>
    <rPh sb="15" eb="17">
      <t>ケッカ</t>
    </rPh>
    <rPh sb="22" eb="24">
      <t>ヒョウカ</t>
    </rPh>
    <rPh sb="24" eb="25">
      <t>テン</t>
    </rPh>
    <rPh sb="25" eb="28">
      <t>キニュウラン</t>
    </rPh>
    <rPh sb="29" eb="31">
      <t>テンキ</t>
    </rPh>
    <phoneticPr fontId="2"/>
  </si>
  <si>
    <t>１．エネルギー／温暖化ガス</t>
    <phoneticPr fontId="2"/>
  </si>
  <si>
    <t>①エネルギーと水の実績値評価において、業態別の実績値がある場合</t>
    <rPh sb="7" eb="8">
      <t>ミズ</t>
    </rPh>
    <rPh sb="9" eb="12">
      <t>ジッセキチ</t>
    </rPh>
    <rPh sb="12" eb="14">
      <t>ヒョウカ</t>
    </rPh>
    <rPh sb="19" eb="22">
      <t>ギョウタイベツ</t>
    </rPh>
    <rPh sb="23" eb="26">
      <t>ジッセキチ</t>
    </rPh>
    <rPh sb="29" eb="31">
      <t>バアイ</t>
    </rPh>
    <phoneticPr fontId="2"/>
  </si>
  <si>
    <t>水使用量（実績値）</t>
    <rPh sb="0" eb="1">
      <t>ミズ</t>
    </rPh>
    <rPh sb="1" eb="4">
      <t>シヨウリョウ</t>
    </rPh>
    <rPh sb="5" eb="8">
      <t>ジッセキチ</t>
    </rPh>
    <phoneticPr fontId="2"/>
  </si>
  <si>
    <t>※以下の1.1（計算値）は、平成25年改正省エネ基準で算定されたBEIによりC/Sを求めた場合には、入力不要です。</t>
    <rPh sb="1" eb="3">
      <t>イカ</t>
    </rPh>
    <rPh sb="8" eb="11">
      <t>ケイサンチ</t>
    </rPh>
    <rPh sb="14" eb="16">
      <t>ヘイセイ</t>
    </rPh>
    <rPh sb="18" eb="19">
      <t>ネン</t>
    </rPh>
    <rPh sb="19" eb="21">
      <t>カイセイ</t>
    </rPh>
    <rPh sb="21" eb="22">
      <t>ショウ</t>
    </rPh>
    <rPh sb="24" eb="26">
      <t>キジュン</t>
    </rPh>
    <rPh sb="27" eb="29">
      <t>サンテイ</t>
    </rPh>
    <rPh sb="42" eb="43">
      <t>モト</t>
    </rPh>
    <rPh sb="45" eb="47">
      <t>バアイ</t>
    </rPh>
    <rPh sb="50" eb="52">
      <t>ニュウリョク</t>
    </rPh>
    <rPh sb="52" eb="54">
      <t>フヨウ</t>
    </rPh>
    <phoneticPr fontId="2"/>
  </si>
  <si>
    <t>←評価結果（3～5点）を入力（業態別の入力は不要）</t>
    <rPh sb="1" eb="3">
      <t>ヒョウカ</t>
    </rPh>
    <rPh sb="3" eb="5">
      <t>ケッカ</t>
    </rPh>
    <rPh sb="9" eb="10">
      <t>テン</t>
    </rPh>
    <rPh sb="12" eb="14">
      <t>ニュウリョク</t>
    </rPh>
    <rPh sb="15" eb="18">
      <t>ギョウタイベツ</t>
    </rPh>
    <rPh sb="19" eb="21">
      <t>ニュウリョク</t>
    </rPh>
    <rPh sb="22" eb="24">
      <t>フヨウ</t>
    </rPh>
    <phoneticPr fontId="2"/>
  </si>
  <si>
    <t>②エネルギーと水の実績値評価において、業態別の実績値がない（店舗全体でしか計量していない）場合</t>
    <rPh sb="7" eb="8">
      <t>ミズ</t>
    </rPh>
    <rPh sb="9" eb="12">
      <t>ジッセキチ</t>
    </rPh>
    <rPh sb="12" eb="14">
      <t>ヒョウカ</t>
    </rPh>
    <rPh sb="19" eb="22">
      <t>ギョウタイベツ</t>
    </rPh>
    <rPh sb="23" eb="26">
      <t>ジッセキチ</t>
    </rPh>
    <rPh sb="30" eb="32">
      <t>テンポ</t>
    </rPh>
    <rPh sb="32" eb="34">
      <t>ゼンタイ</t>
    </rPh>
    <rPh sb="37" eb="39">
      <t>ケイリョウ</t>
    </rPh>
    <rPh sb="45" eb="47">
      <t>バアイ</t>
    </rPh>
    <phoneticPr fontId="2"/>
  </si>
  <si>
    <t>←店舗全体の一次エネルギー消費量の実績値（MJ/㎡年）を入力</t>
    <rPh sb="1" eb="3">
      <t>テンポ</t>
    </rPh>
    <rPh sb="3" eb="5">
      <t>ゼンタイ</t>
    </rPh>
    <rPh sb="6" eb="8">
      <t>イチジ</t>
    </rPh>
    <rPh sb="13" eb="16">
      <t>ショウヒリョウ</t>
    </rPh>
    <rPh sb="17" eb="20">
      <t>ジッセキチ</t>
    </rPh>
    <rPh sb="25" eb="26">
      <t>ネン</t>
    </rPh>
    <rPh sb="28" eb="30">
      <t>ニュウリョク</t>
    </rPh>
    <phoneticPr fontId="2"/>
  </si>
  <si>
    <t>←店舗全体の水消費量の実績値（L/㎡年）を入力</t>
    <rPh sb="1" eb="3">
      <t>テンポ</t>
    </rPh>
    <rPh sb="3" eb="5">
      <t>ゼンタイ</t>
    </rPh>
    <rPh sb="6" eb="7">
      <t>ミズ</t>
    </rPh>
    <rPh sb="7" eb="10">
      <t>ショウヒリョウ</t>
    </rPh>
    <rPh sb="11" eb="14">
      <t>ジッセキチ</t>
    </rPh>
    <rPh sb="18" eb="19">
      <t>ネン</t>
    </rPh>
    <rPh sb="21" eb="23">
      <t>ニュウリョク</t>
    </rPh>
    <phoneticPr fontId="2"/>
  </si>
  <si>
    <t>←用途別に水消費量の実績値（L/㎡年）を入力</t>
    <rPh sb="1" eb="4">
      <t>ヨウトベツ</t>
    </rPh>
    <rPh sb="5" eb="6">
      <t>ミズ</t>
    </rPh>
    <rPh sb="6" eb="9">
      <t>ショウヒリョウ</t>
    </rPh>
    <rPh sb="10" eb="13">
      <t>ジッセキチ</t>
    </rPh>
    <rPh sb="17" eb="18">
      <t>ネン</t>
    </rPh>
    <rPh sb="20" eb="22">
      <t>ニュウリョク</t>
    </rPh>
    <phoneticPr fontId="2"/>
  </si>
  <si>
    <r>
      <t>[4.2</t>
    </r>
    <r>
      <rPr>
        <sz val="9"/>
        <rFont val="ＭＳ Ｐゴシック"/>
        <family val="3"/>
        <charset val="128"/>
      </rPr>
      <t>対象外の時は点数を倍</t>
    </r>
    <r>
      <rPr>
        <sz val="9"/>
        <rFont val="Arial"/>
        <family val="2"/>
      </rPr>
      <t>]</t>
    </r>
    <rPh sb="4" eb="6">
      <t>タイショウ</t>
    </rPh>
    <rPh sb="10" eb="12">
      <t>テンスウ</t>
    </rPh>
    <rPh sb="13" eb="14">
      <t>バイ</t>
    </rPh>
    <phoneticPr fontId="2"/>
  </si>
  <si>
    <t>【オフィス】</t>
    <phoneticPr fontId="2"/>
  </si>
  <si>
    <t>【店舗】</t>
    <rPh sb="1" eb="3">
      <t>テンポ</t>
    </rPh>
    <phoneticPr fontId="2"/>
  </si>
  <si>
    <t>【店舗の案分計算補助ワークシート】</t>
    <rPh sb="1" eb="3">
      <t>テンポ</t>
    </rPh>
    <rPh sb="4" eb="6">
      <t>アンブン</t>
    </rPh>
    <rPh sb="6" eb="8">
      <t>ケイサン</t>
    </rPh>
    <rPh sb="8" eb="10">
      <t>ホジョ</t>
    </rPh>
    <phoneticPr fontId="2"/>
  </si>
  <si>
    <t>○○ビル</t>
    <phoneticPr fontId="2"/>
  </si>
  <si>
    <t>本シートは、複数の店舗の業態を有する建物について、評価結果の案分計算を支援するためのものです。</t>
    <rPh sb="0" eb="1">
      <t>ホン</t>
    </rPh>
    <rPh sb="6" eb="8">
      <t>フクスウ</t>
    </rPh>
    <rPh sb="9" eb="11">
      <t>テンポ</t>
    </rPh>
    <rPh sb="12" eb="14">
      <t>ギョウタイ</t>
    </rPh>
    <rPh sb="15" eb="16">
      <t>ユウ</t>
    </rPh>
    <rPh sb="18" eb="20">
      <t>タテモノ</t>
    </rPh>
    <rPh sb="25" eb="27">
      <t>ヒョウカ</t>
    </rPh>
    <rPh sb="27" eb="29">
      <t>ケッカ</t>
    </rPh>
    <rPh sb="30" eb="32">
      <t>アンブン</t>
    </rPh>
    <rPh sb="32" eb="34">
      <t>ケイサン</t>
    </rPh>
    <rPh sb="35" eb="37">
      <t>シエン</t>
    </rPh>
    <phoneticPr fontId="2"/>
  </si>
  <si>
    <t>シートは①と②の２つがあります。どちらか使い安い方を選んでください。</t>
    <rPh sb="20" eb="21">
      <t>ツカ</t>
    </rPh>
    <rPh sb="22" eb="23">
      <t>ヤス</t>
    </rPh>
    <rPh sb="24" eb="25">
      <t>ホウ</t>
    </rPh>
    <rPh sb="26" eb="27">
      <t>エラ</t>
    </rPh>
    <phoneticPr fontId="2"/>
  </si>
  <si>
    <t>※本シートでは実績値によるスコアの入力は不要です。評価結果は「店舗評価結果」シートの評価点記入欄に入力してください。</t>
    <rPh sb="1" eb="2">
      <t>ホン</t>
    </rPh>
    <rPh sb="7" eb="9">
      <t>ジッセキ</t>
    </rPh>
    <rPh sb="9" eb="10">
      <t>チ</t>
    </rPh>
    <rPh sb="17" eb="19">
      <t>ニュウリョク</t>
    </rPh>
    <rPh sb="20" eb="22">
      <t>フヨウ</t>
    </rPh>
    <rPh sb="25" eb="27">
      <t>ヒョウカ</t>
    </rPh>
    <rPh sb="27" eb="29">
      <t>ケッカ</t>
    </rPh>
    <rPh sb="31" eb="33">
      <t>テンポ</t>
    </rPh>
    <rPh sb="33" eb="35">
      <t>ヒョウカ</t>
    </rPh>
    <rPh sb="35" eb="37">
      <t>ケッカ</t>
    </rPh>
    <rPh sb="42" eb="45">
      <t>ヒョウカテン</t>
    </rPh>
    <rPh sb="45" eb="48">
      <t>キニュウラン</t>
    </rPh>
    <rPh sb="49" eb="51">
      <t>ニュウリョク</t>
    </rPh>
    <phoneticPr fontId="2"/>
  </si>
  <si>
    <r>
      <t xml:space="preserve">B  </t>
    </r>
    <r>
      <rPr>
        <sz val="10"/>
        <rFont val="ＭＳ Ｐゴシック"/>
        <family val="3"/>
        <charset val="128"/>
      </rPr>
      <t>ランク；</t>
    </r>
    <r>
      <rPr>
        <sz val="10"/>
        <color indexed="10"/>
        <rFont val="ＭＳ Ｐゴシック"/>
        <family val="3"/>
        <charset val="128"/>
      </rPr>
      <t>★★</t>
    </r>
    <phoneticPr fontId="2"/>
  </si>
  <si>
    <t>③デパート・スーパー（規模別）</t>
    <rPh sb="11" eb="14">
      <t>キボベツ</t>
    </rPh>
    <phoneticPr fontId="2"/>
  </si>
  <si>
    <t>⑤コンビニエンス・ストア</t>
  </si>
  <si>
    <t>③デパート・スーパー（-2k）</t>
  </si>
  <si>
    <t>③デパート・スーパー（2k-10k）</t>
  </si>
  <si>
    <t>③デパート・スーパー（10k-）</t>
  </si>
  <si>
    <t>③デパート・スーパー</t>
  </si>
  <si>
    <t>規模</t>
    <rPh sb="0" eb="2">
      <t>キボ</t>
    </rPh>
    <phoneticPr fontId="2"/>
  </si>
  <si>
    <t>2千㎡未満</t>
  </si>
  <si>
    <t>2千～1万㎡未満</t>
  </si>
  <si>
    <t>1万㎡以上</t>
  </si>
  <si>
    <r>
      <t>CASBEE-</t>
    </r>
    <r>
      <rPr>
        <sz val="10"/>
        <rFont val="ＭＳ Ｐゴシック"/>
        <family val="3"/>
        <charset val="128"/>
      </rPr>
      <t>不動産【オフィス】　</t>
    </r>
    <r>
      <rPr>
        <sz val="10"/>
        <rFont val="Arial"/>
        <family val="2"/>
      </rPr>
      <t>(2016</t>
    </r>
    <r>
      <rPr>
        <sz val="10"/>
        <rFont val="ＭＳ Ｐゴシック"/>
        <family val="3"/>
        <charset val="128"/>
      </rPr>
      <t>年版</t>
    </r>
    <r>
      <rPr>
        <sz val="10"/>
        <rFont val="Arial"/>
        <family val="2"/>
      </rPr>
      <t>)</t>
    </r>
    <rPh sb="7" eb="10">
      <t>フドウサン</t>
    </rPh>
    <phoneticPr fontId="2"/>
  </si>
  <si>
    <r>
      <t>CASBEE-</t>
    </r>
    <r>
      <rPr>
        <sz val="10"/>
        <rFont val="ＭＳ Ｐゴシック"/>
        <family val="3"/>
        <charset val="128"/>
      </rPr>
      <t>不動産【店舗】　</t>
    </r>
    <r>
      <rPr>
        <sz val="10"/>
        <rFont val="Arial"/>
        <family val="2"/>
      </rPr>
      <t>(2016</t>
    </r>
    <r>
      <rPr>
        <sz val="10"/>
        <rFont val="ＭＳ Ｐゴシック"/>
        <family val="3"/>
        <charset val="128"/>
      </rPr>
      <t>年版</t>
    </r>
    <r>
      <rPr>
        <sz val="10"/>
        <rFont val="Arial"/>
        <family val="2"/>
      </rPr>
      <t>)</t>
    </r>
    <rPh sb="7" eb="10">
      <t>フドウサン</t>
    </rPh>
    <rPh sb="11" eb="13">
      <t>テンポ</t>
    </rPh>
    <phoneticPr fontId="2"/>
  </si>
  <si>
    <t>2016年DECC</t>
    <rPh sb="4" eb="5">
      <t>ネン</t>
    </rPh>
    <phoneticPr fontId="2"/>
  </si>
  <si>
    <t>○○配送センター</t>
    <rPh sb="2" eb="4">
      <t>ハイソウ</t>
    </rPh>
    <phoneticPr fontId="2"/>
  </si>
  <si>
    <t>物流施設</t>
    <rPh sb="0" eb="2">
      <t>ブツリュウ</t>
    </rPh>
    <rPh sb="2" eb="4">
      <t>シセツ</t>
    </rPh>
    <phoneticPr fontId="2"/>
  </si>
  <si>
    <t>　導入された対策項目数</t>
    <rPh sb="1" eb="3">
      <t>ドウニュウ</t>
    </rPh>
    <rPh sb="6" eb="8">
      <t>タイサク</t>
    </rPh>
    <rPh sb="8" eb="11">
      <t>コウモクスウ</t>
    </rPh>
    <phoneticPr fontId="2"/>
  </si>
  <si>
    <t>水使用量（仕様評価）</t>
    <rPh sb="5" eb="7">
      <t>シヨウ</t>
    </rPh>
    <rPh sb="7" eb="9">
      <t>ヒョウカ</t>
    </rPh>
    <phoneticPr fontId="2"/>
  </si>
  <si>
    <t>１．エネルギー／温暖化ガス</t>
    <phoneticPr fontId="2"/>
  </si>
  <si>
    <t>再生材利用率・廃棄物処理負荷抑制</t>
    <phoneticPr fontId="2"/>
  </si>
  <si>
    <t>3.2.1</t>
    <phoneticPr fontId="2"/>
  </si>
  <si>
    <t>3.2.2</t>
    <phoneticPr fontId="2"/>
  </si>
  <si>
    <t>公共交通機関の接近性</t>
    <phoneticPr fontId="2"/>
  </si>
  <si>
    <t>4.3.1</t>
    <phoneticPr fontId="2"/>
  </si>
  <si>
    <t>公共交通機関の接近性　</t>
    <phoneticPr fontId="2"/>
  </si>
  <si>
    <t>4.3.2</t>
    <phoneticPr fontId="2"/>
  </si>
  <si>
    <t>設備（電力等）の自給率向上</t>
    <rPh sb="0" eb="2">
      <t>セツビ</t>
    </rPh>
    <rPh sb="3" eb="6">
      <t>デンリョクナド</t>
    </rPh>
    <rPh sb="8" eb="11">
      <t>ジキュウリツ</t>
    </rPh>
    <rPh sb="11" eb="13">
      <t>コウジョウ</t>
    </rPh>
    <phoneticPr fontId="2"/>
  </si>
  <si>
    <t>主要設備機器の更新必要間隔</t>
    <phoneticPr fontId="2"/>
  </si>
  <si>
    <t>3.1.1</t>
    <phoneticPr fontId="2"/>
  </si>
  <si>
    <t>3.1.2</t>
    <phoneticPr fontId="2"/>
  </si>
  <si>
    <t>3.4.1</t>
    <phoneticPr fontId="2"/>
  </si>
  <si>
    <t>3.4.2</t>
    <phoneticPr fontId="2"/>
  </si>
  <si>
    <t>3.4.3</t>
    <phoneticPr fontId="2"/>
  </si>
  <si>
    <t>省エネルギー（仕様評価）</t>
    <rPh sb="0" eb="1">
      <t>ショウ</t>
    </rPh>
    <rPh sb="7" eb="9">
      <t>シヨウ</t>
    </rPh>
    <rPh sb="9" eb="11">
      <t>ヒョウカ</t>
    </rPh>
    <phoneticPr fontId="2"/>
  </si>
  <si>
    <t>評価しない</t>
    <rPh sb="0" eb="2">
      <t>ヒョウカ</t>
    </rPh>
    <phoneticPr fontId="2"/>
  </si>
  <si>
    <t>主要設備機器の更新必要間隔／設備の自給率向上／維持管理</t>
    <phoneticPr fontId="2"/>
  </si>
  <si>
    <t>高耐震・免震等　</t>
    <phoneticPr fontId="2"/>
  </si>
  <si>
    <t>3.1.1と3.1.2の点数の高い方で評価</t>
    <phoneticPr fontId="2"/>
  </si>
  <si>
    <t xml:space="preserve">再生材利用率 </t>
    <rPh sb="5" eb="6">
      <t>リツ</t>
    </rPh>
    <phoneticPr fontId="2"/>
  </si>
  <si>
    <t>①と②の平均で評価する</t>
    <phoneticPr fontId="2"/>
  </si>
  <si>
    <t>根拠等</t>
    <phoneticPr fontId="2"/>
  </si>
  <si>
    <t>5.1.1</t>
    <phoneticPr fontId="2"/>
  </si>
  <si>
    <t>5.1.2</t>
    <phoneticPr fontId="2"/>
  </si>
  <si>
    <t>昼光利用</t>
    <phoneticPr fontId="2"/>
  </si>
  <si>
    <r>
      <t>5.1.1</t>
    </r>
    <r>
      <rPr>
        <sz val="10"/>
        <rFont val="ＭＳ Ｐゴシック"/>
        <family val="3"/>
        <charset val="128"/>
      </rPr>
      <t>の点数</t>
    </r>
    <r>
      <rPr>
        <sz val="10"/>
        <rFont val="Arial"/>
        <family val="2"/>
      </rPr>
      <t>×2/3</t>
    </r>
    <r>
      <rPr>
        <sz val="10"/>
        <rFont val="ＭＳ Ｐゴシック"/>
        <family val="3"/>
        <charset val="128"/>
      </rPr>
      <t>＋</t>
    </r>
    <r>
      <rPr>
        <sz val="10"/>
        <rFont val="Arial"/>
        <family val="2"/>
      </rPr>
      <t>5.1.2</t>
    </r>
    <r>
      <rPr>
        <sz val="10"/>
        <rFont val="ＭＳ Ｐゴシック"/>
        <family val="3"/>
        <charset val="128"/>
      </rPr>
      <t>の点数</t>
    </r>
    <r>
      <rPr>
        <sz val="10"/>
        <rFont val="Arial"/>
        <family val="2"/>
      </rPr>
      <t>×1/3</t>
    </r>
    <phoneticPr fontId="2"/>
  </si>
  <si>
    <t>　自然換気有効開口面積</t>
    <phoneticPr fontId="2"/>
  </si>
  <si>
    <t>　取組数</t>
    <rPh sb="1" eb="3">
      <t>トリクミ</t>
    </rPh>
    <rPh sb="3" eb="4">
      <t>スウ</t>
    </rPh>
    <phoneticPr fontId="2"/>
  </si>
  <si>
    <t>　鉄道駅またはバス停からの距離</t>
    <rPh sb="13" eb="15">
      <t>キョリ</t>
    </rPh>
    <phoneticPr fontId="2"/>
  </si>
  <si>
    <t>分圏内</t>
    <rPh sb="0" eb="1">
      <t>フン</t>
    </rPh>
    <rPh sb="1" eb="3">
      <t>ケンナイ</t>
    </rPh>
    <phoneticPr fontId="2"/>
  </si>
  <si>
    <t>省エネ計算対象外の倉庫エリア等</t>
    <phoneticPr fontId="2"/>
  </si>
  <si>
    <t>；建築物衛生管理基準の準拠または質問票への適合</t>
    <rPh sb="8" eb="10">
      <t>キジュン</t>
    </rPh>
    <rPh sb="11" eb="13">
      <t>ジュンキョ</t>
    </rPh>
    <rPh sb="16" eb="18">
      <t>シツモン</t>
    </rPh>
    <rPh sb="18" eb="19">
      <t>ヒョウ</t>
    </rPh>
    <rPh sb="21" eb="23">
      <t>テキゴウ</t>
    </rPh>
    <phoneticPr fontId="2"/>
  </si>
  <si>
    <r>
      <t>3.4.1,3.4.2,3.4.3</t>
    </r>
    <r>
      <rPr>
        <sz val="10"/>
        <rFont val="ＭＳ Ｐゴシック"/>
        <family val="3"/>
        <charset val="128"/>
      </rPr>
      <t>の平均</t>
    </r>
    <rPh sb="18" eb="20">
      <t>ヘイキン</t>
    </rPh>
    <phoneticPr fontId="2"/>
  </si>
  <si>
    <t>【物流施設】</t>
    <rPh sb="1" eb="3">
      <t>ブツリュウ</t>
    </rPh>
    <rPh sb="3" eb="5">
      <t>シセツ</t>
    </rPh>
    <phoneticPr fontId="2"/>
  </si>
  <si>
    <r>
      <t>CASBEE-</t>
    </r>
    <r>
      <rPr>
        <sz val="10"/>
        <rFont val="ＭＳ Ｐゴシック"/>
        <family val="3"/>
        <charset val="128"/>
      </rPr>
      <t>不動産【物流施設】　</t>
    </r>
    <r>
      <rPr>
        <sz val="10"/>
        <rFont val="Arial"/>
        <family val="2"/>
      </rPr>
      <t>(2016</t>
    </r>
    <r>
      <rPr>
        <sz val="10"/>
        <rFont val="ＭＳ Ｐゴシック"/>
        <family val="3"/>
        <charset val="128"/>
      </rPr>
      <t>年版</t>
    </r>
    <r>
      <rPr>
        <sz val="10"/>
        <rFont val="Arial"/>
        <family val="2"/>
      </rPr>
      <t>)</t>
    </r>
    <rPh sb="7" eb="10">
      <t>フドウサン</t>
    </rPh>
    <rPh sb="11" eb="13">
      <t>ブツリュウ</t>
    </rPh>
    <rPh sb="13" eb="15">
      <t>シセツ</t>
    </rPh>
    <phoneticPr fontId="2"/>
  </si>
  <si>
    <t>免震・制震・制振性能</t>
    <rPh sb="0" eb="2">
      <t>メンシン</t>
    </rPh>
    <rPh sb="3" eb="5">
      <t>セイシン</t>
    </rPh>
    <rPh sb="6" eb="8">
      <t>セイシン</t>
    </rPh>
    <rPh sb="8" eb="10">
      <t>セイノウ</t>
    </rPh>
    <phoneticPr fontId="2"/>
  </si>
  <si>
    <t>　水道光熱費</t>
    <rPh sb="1" eb="3">
      <t>スイドウ</t>
    </rPh>
    <rPh sb="3" eb="6">
      <t>コウネツヒ</t>
    </rPh>
    <phoneticPr fontId="2"/>
  </si>
  <si>
    <r>
      <rPr>
        <sz val="10"/>
        <rFont val="ＭＳ Ｐゴシック"/>
        <family val="3"/>
        <charset val="128"/>
      </rPr>
      <t>円</t>
    </r>
    <r>
      <rPr>
        <sz val="10"/>
        <rFont val="Arial"/>
        <family val="2"/>
      </rPr>
      <t>/m</t>
    </r>
    <r>
      <rPr>
        <vertAlign val="superscript"/>
        <sz val="10"/>
        <rFont val="Arial"/>
        <family val="2"/>
      </rPr>
      <t>2</t>
    </r>
    <r>
      <rPr>
        <sz val="10"/>
        <rFont val="ＭＳ Ｐゴシック"/>
        <family val="3"/>
        <charset val="128"/>
      </rPr>
      <t>・年</t>
    </r>
    <rPh sb="0" eb="1">
      <t>エン</t>
    </rPh>
    <phoneticPr fontId="2"/>
  </si>
  <si>
    <t>；特定外来生物・未判定外来生物・生態系被害防止外来種を使用しない</t>
    <phoneticPr fontId="2"/>
  </si>
  <si>
    <t>交通結節点への接近性、敷地周辺への配慮　　</t>
    <rPh sb="7" eb="9">
      <t>セッキン</t>
    </rPh>
    <phoneticPr fontId="2"/>
  </si>
  <si>
    <t>；特定外来生物・未判定外来生物・生態系被害防止外来種を使用しない</t>
    <phoneticPr fontId="2"/>
  </si>
  <si>
    <t>5.1.1</t>
    <phoneticPr fontId="2"/>
  </si>
  <si>
    <t>5.1.2</t>
    <phoneticPr fontId="2"/>
  </si>
  <si>
    <t>③デパート・スーパー</t>
    <phoneticPr fontId="2"/>
  </si>
  <si>
    <t>5.1.1</t>
    <phoneticPr fontId="2"/>
  </si>
  <si>
    <t>v1.3</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</si>
</sst>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yyyy&quot;年&quot;m&quot;月&quot;d&quot;日&quot;;@"/>
    <numFmt numFmtId="177" formatCode="0_ "/>
    <numFmt numFmtId="178" formatCode="#,##0_ "/>
    <numFmt numFmtId="179" formatCode="#,##0.0;[Red]\-#,##0.0"/>
    <numFmt numFmtId="180" formatCode="#,##0_);[Red]\(#,##0\)"/>
    <numFmt numFmtId="181" formatCode="0.0_ "/>
    <numFmt numFmtId="182" formatCode="yyyy&quot;年&quot;m&quot;月&quot;;@"/>
    <numFmt numFmtId="183" formatCode="0.00_ "/>
  </numFmts>
  <fonts count="36">
    <font>
      <sz val="11"/>
      <name val="ＭＳ Ｐゴシック"/>
      <family val="3"/>
      <charset val="128"/>
    </font>
    <font>
      <sz val="11"/>
      <name val="ＭＳ Ｐゴシック"/>
      <family val="3"/>
      <charset val="128"/>
    </font>
    <font>
      <sz val="6"/>
      <name val="ＭＳ Ｐゴシック"/>
      <family val="3"/>
      <charset val="128"/>
    </font>
    <font>
      <sz val="10"/>
      <name val="Arial"/>
      <family val="2"/>
    </font>
    <font>
      <b/>
      <sz val="11"/>
      <name val="ＭＳ Ｐゴシック"/>
      <family val="3"/>
      <charset val="128"/>
    </font>
    <font>
      <sz val="10"/>
      <name val="ＭＳ Ｐゴシック"/>
      <family val="3"/>
      <charset val="128"/>
    </font>
    <font>
      <b/>
      <sz val="11"/>
      <color indexed="9"/>
      <name val="ＭＳ Ｐゴシック"/>
      <family val="3"/>
      <charset val="128"/>
    </font>
    <font>
      <sz val="11"/>
      <name val="Arial"/>
      <family val="2"/>
    </font>
    <font>
      <b/>
      <sz val="11"/>
      <color indexed="9"/>
      <name val="Arial"/>
      <family val="2"/>
    </font>
    <font>
      <b/>
      <sz val="10"/>
      <name val="ＭＳ Ｐゴシック"/>
      <family val="3"/>
      <charset val="128"/>
    </font>
    <font>
      <vertAlign val="superscript"/>
      <sz val="10"/>
      <name val="Arial"/>
      <family val="2"/>
    </font>
    <font>
      <sz val="10"/>
      <color indexed="10"/>
      <name val="ＭＳ Ｐゴシック"/>
      <family val="3"/>
      <charset val="128"/>
    </font>
    <font>
      <vertAlign val="subscript"/>
      <sz val="10"/>
      <name val="Arial"/>
      <family val="2"/>
    </font>
    <font>
      <sz val="9"/>
      <name val="ＭＳ Ｐゴシック"/>
      <family val="3"/>
      <charset val="128"/>
    </font>
    <font>
      <b/>
      <sz val="16"/>
      <name val="ＭＳ Ｐゴシック"/>
      <family val="3"/>
      <charset val="128"/>
    </font>
    <font>
      <b/>
      <sz val="9"/>
      <color indexed="81"/>
      <name val="ＭＳ Ｐゴシック"/>
      <family val="3"/>
      <charset val="128"/>
    </font>
    <font>
      <sz val="11"/>
      <name val="ＭＳ Ｐゴシック"/>
      <family val="3"/>
      <charset val="128"/>
    </font>
    <font>
      <sz val="11"/>
      <color indexed="8"/>
      <name val="ＭＳ Ｐゴシック"/>
      <family val="3"/>
      <charset val="128"/>
    </font>
    <font>
      <sz val="13"/>
      <name val="ＭＳ Ｐゴシック"/>
      <family val="3"/>
      <charset val="128"/>
    </font>
    <font>
      <sz val="11"/>
      <color indexed="10"/>
      <name val="ＭＳ Ｐゴシック"/>
      <family val="3"/>
      <charset val="128"/>
    </font>
    <font>
      <sz val="11"/>
      <color indexed="60"/>
      <name val="ＭＳ Ｐゴシック"/>
      <family val="3"/>
      <charset val="128"/>
    </font>
    <font>
      <sz val="9"/>
      <color indexed="60"/>
      <name val="ＭＳ Ｐゴシック"/>
      <family val="3"/>
      <charset val="128"/>
    </font>
    <font>
      <sz val="11"/>
      <color indexed="48"/>
      <name val="ＭＳ Ｐゴシック"/>
      <family val="3"/>
      <charset val="128"/>
    </font>
    <font>
      <sz val="9"/>
      <color indexed="48"/>
      <name val="ＭＳ Ｐゴシック"/>
      <family val="3"/>
      <charset val="128"/>
    </font>
    <font>
      <sz val="11"/>
      <color indexed="16"/>
      <name val="ＭＳ Ｐゴシック"/>
      <family val="3"/>
      <charset val="128"/>
    </font>
    <font>
      <sz val="16"/>
      <name val="ＭＳ Ｐゴシック"/>
      <family val="3"/>
      <charset val="128"/>
    </font>
    <font>
      <sz val="11"/>
      <color theme="1"/>
      <name val="ＭＳ Ｐゴシック"/>
      <family val="3"/>
      <charset val="128"/>
      <scheme val="minor"/>
    </font>
    <font>
      <sz val="10"/>
      <color theme="1"/>
      <name val="ＭＳ Ｐゴシック"/>
      <family val="3"/>
      <charset val="128"/>
      <scheme val="minor"/>
    </font>
    <font>
      <sz val="10"/>
      <color rgb="FFFF0000"/>
      <name val="ＭＳ Ｐゴシック"/>
      <family val="3"/>
      <charset val="128"/>
      <scheme val="minor"/>
    </font>
    <font>
      <sz val="10"/>
      <color rgb="FF0070C0"/>
      <name val="ＭＳ Ｐゴシック"/>
      <family val="3"/>
      <charset val="128"/>
      <scheme val="minor"/>
    </font>
    <font>
      <b/>
      <sz val="11"/>
      <color rgb="FFFF0000"/>
      <name val="ＭＳ Ｐゴシック"/>
      <family val="3"/>
      <charset val="128"/>
    </font>
    <font>
      <sz val="11"/>
      <color rgb="FFFF0000"/>
      <name val="ＭＳ Ｐゴシック"/>
      <family val="3"/>
      <charset val="128"/>
    </font>
    <font>
      <sz val="9"/>
      <name val="Arial"/>
      <family val="2"/>
    </font>
    <font>
      <b/>
      <sz val="28"/>
      <name val="ＭＳ Ｐゴシック"/>
      <family val="3"/>
      <charset val="128"/>
    </font>
    <font>
      <sz val="9"/>
      <color rgb="FFFF0000"/>
      <name val="ＭＳ Ｐゴシック"/>
      <family val="3"/>
      <charset val="128"/>
    </font>
    <font>
      <sz val="9"/>
      <color indexed="81"/>
      <name val="ＭＳ Ｐゴシック"/>
      <family val="3"/>
      <charset val="128"/>
    </font>
  </fonts>
  <fills count="15">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indexed="44"/>
        <bgColor indexed="64"/>
      </patternFill>
    </fill>
    <fill>
      <patternFill patternType="solid">
        <fgColor indexed="13"/>
        <bgColor indexed="64"/>
      </patternFill>
    </fill>
    <fill>
      <patternFill patternType="solid">
        <fgColor indexed="41"/>
        <bgColor indexed="64"/>
      </patternFill>
    </fill>
    <fill>
      <patternFill patternType="solid">
        <fgColor rgb="FFCCFFCC"/>
        <bgColor indexed="64"/>
      </patternFill>
    </fill>
    <fill>
      <patternFill patternType="solid">
        <fgColor theme="0"/>
        <bgColor indexed="64"/>
      </patternFill>
    </fill>
    <fill>
      <patternFill patternType="solid">
        <fgColor rgb="FFCCFFFF"/>
        <bgColor indexed="64"/>
      </patternFill>
    </fill>
    <fill>
      <patternFill patternType="solid">
        <fgColor rgb="FF92D050"/>
        <bgColor indexed="64"/>
      </patternFill>
    </fill>
    <fill>
      <patternFill patternType="solid">
        <fgColor rgb="FFFFFF00"/>
        <bgColor indexed="64"/>
      </patternFill>
    </fill>
    <fill>
      <patternFill patternType="solid">
        <fgColor rgb="FF99CCFF"/>
        <bgColor indexed="64"/>
      </patternFill>
    </fill>
    <fill>
      <patternFill patternType="solid">
        <fgColor theme="0" tint="-0.34998626667073579"/>
        <bgColor indexed="64"/>
      </patternFill>
    </fill>
    <fill>
      <patternFill patternType="solid">
        <fgColor theme="0" tint="-0.249977111117893"/>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9"/>
      </left>
      <right style="thin">
        <color indexed="9"/>
      </right>
      <top style="thin">
        <color indexed="9"/>
      </top>
      <bottom style="thin">
        <color indexed="9"/>
      </bottom>
      <diagonal/>
    </border>
    <border>
      <left/>
      <right style="thin">
        <color indexed="9"/>
      </right>
      <top style="thin">
        <color indexed="9"/>
      </top>
      <bottom style="thin">
        <color indexed="9"/>
      </bottom>
      <diagonal/>
    </border>
    <border>
      <left/>
      <right style="thick">
        <color indexed="10"/>
      </right>
      <top style="thick">
        <color indexed="9"/>
      </top>
      <bottom style="thick">
        <color indexed="10"/>
      </bottom>
      <diagonal/>
    </border>
    <border>
      <left/>
      <right/>
      <top/>
      <bottom style="thick">
        <color indexed="10"/>
      </bottom>
      <diagonal/>
    </border>
    <border>
      <left style="thick">
        <color indexed="10"/>
      </left>
      <right/>
      <top/>
      <bottom style="thick">
        <color indexed="10"/>
      </bottom>
      <diagonal/>
    </border>
    <border>
      <left/>
      <right style="thick">
        <color indexed="10"/>
      </right>
      <top style="thick">
        <color indexed="10"/>
      </top>
      <bottom style="thick">
        <color indexed="9"/>
      </bottom>
      <diagonal/>
    </border>
    <border>
      <left/>
      <right/>
      <top style="thick">
        <color indexed="10"/>
      </top>
      <bottom/>
      <diagonal/>
    </border>
    <border>
      <left style="thick">
        <color indexed="10"/>
      </left>
      <right/>
      <top style="thick">
        <color indexed="10"/>
      </top>
      <bottom style="thick">
        <color indexed="9"/>
      </bottom>
      <diagonal/>
    </border>
    <border>
      <left style="thin">
        <color indexed="9"/>
      </left>
      <right style="thin">
        <color indexed="9"/>
      </right>
      <top style="thin">
        <color indexed="9"/>
      </top>
      <bottom/>
      <diagonal/>
    </border>
    <border>
      <left style="thin">
        <color indexed="9"/>
      </left>
      <right style="thin">
        <color indexed="9"/>
      </right>
      <top/>
      <bottom style="thin">
        <color indexed="9"/>
      </bottom>
      <diagonal/>
    </border>
    <border>
      <left style="thick">
        <color indexed="10"/>
      </left>
      <right style="thick">
        <color indexed="10"/>
      </right>
      <top style="thick">
        <color indexed="10"/>
      </top>
      <bottom style="thick">
        <color indexed="10"/>
      </bottom>
      <diagonal/>
    </border>
    <border>
      <left/>
      <right style="thick">
        <color indexed="12"/>
      </right>
      <top style="thick">
        <color indexed="9"/>
      </top>
      <bottom style="thick">
        <color indexed="12"/>
      </bottom>
      <diagonal/>
    </border>
    <border>
      <left/>
      <right/>
      <top/>
      <bottom style="thick">
        <color indexed="12"/>
      </bottom>
      <diagonal/>
    </border>
    <border>
      <left style="thick">
        <color indexed="12"/>
      </left>
      <right/>
      <top/>
      <bottom style="thick">
        <color indexed="12"/>
      </bottom>
      <diagonal/>
    </border>
    <border>
      <left style="thick">
        <color indexed="9"/>
      </left>
      <right style="thick">
        <color indexed="12"/>
      </right>
      <top style="thick">
        <color indexed="9"/>
      </top>
      <bottom style="thick">
        <color indexed="9"/>
      </bottom>
      <diagonal/>
    </border>
    <border>
      <left style="thin">
        <color indexed="9"/>
      </left>
      <right/>
      <top style="thin">
        <color indexed="9"/>
      </top>
      <bottom style="thin">
        <color indexed="9"/>
      </bottom>
      <diagonal/>
    </border>
    <border>
      <left/>
      <right style="thick">
        <color indexed="12"/>
      </right>
      <top style="thick">
        <color indexed="12"/>
      </top>
      <bottom style="thick">
        <color indexed="9"/>
      </bottom>
      <diagonal/>
    </border>
    <border>
      <left/>
      <right/>
      <top style="thick">
        <color indexed="12"/>
      </top>
      <bottom/>
      <diagonal/>
    </border>
    <border>
      <left style="thick">
        <color indexed="12"/>
      </left>
      <right/>
      <top style="thick">
        <color indexed="12"/>
      </top>
      <bottom style="thick">
        <color indexed="9"/>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theme="0"/>
      </left>
      <right style="thick">
        <color theme="0"/>
      </right>
      <top style="thick">
        <color indexed="10"/>
      </top>
      <bottom style="thin">
        <color indexed="9"/>
      </bottom>
      <diagonal/>
    </border>
    <border>
      <left style="thick">
        <color indexed="10"/>
      </left>
      <right style="thin">
        <color theme="0"/>
      </right>
      <top style="thick">
        <color indexed="9"/>
      </top>
      <bottom style="thin">
        <color theme="0"/>
      </bottom>
      <diagonal/>
    </border>
    <border>
      <left style="thick">
        <color indexed="10"/>
      </left>
      <right style="thin">
        <color theme="0"/>
      </right>
      <top style="thin">
        <color theme="0"/>
      </top>
      <bottom style="thick">
        <color indexed="9"/>
      </bottom>
      <diagonal/>
    </border>
    <border>
      <left style="thick">
        <color indexed="12"/>
      </left>
      <right style="thin">
        <color theme="0"/>
      </right>
      <top style="thick">
        <color indexed="9"/>
      </top>
      <bottom style="thin">
        <color theme="0"/>
      </bottom>
      <diagonal/>
    </border>
    <border>
      <left style="thick">
        <color indexed="12"/>
      </left>
      <right style="thin">
        <color theme="0"/>
      </right>
      <top style="thin">
        <color theme="0"/>
      </top>
      <bottom style="thick">
        <color indexed="9"/>
      </bottom>
      <diagonal/>
    </border>
    <border>
      <left style="thin">
        <color theme="0"/>
      </left>
      <right style="thin">
        <color theme="0"/>
      </right>
      <top style="thin">
        <color theme="0"/>
      </top>
      <bottom style="thin">
        <color theme="0"/>
      </bottom>
      <diagonal/>
    </border>
    <border>
      <left style="thick">
        <color rgb="FFFF0000"/>
      </left>
      <right style="thick">
        <color rgb="FFFF0000"/>
      </right>
      <top style="thick">
        <color rgb="FFFF0000"/>
      </top>
      <bottom style="thick">
        <color rgb="FFFF0000"/>
      </bottom>
      <diagonal/>
    </border>
  </borders>
  <cellStyleXfs count="9">
    <xf numFmtId="0" fontId="0" fillId="0" borderId="0"/>
    <xf numFmtId="9" fontId="16" fillId="0" borderId="0" applyFont="0" applyFill="0" applyBorder="0" applyAlignment="0" applyProtection="0"/>
    <xf numFmtId="38" fontId="1" fillId="0" borderId="0" applyFont="0" applyFill="0" applyBorder="0" applyAlignment="0" applyProtection="0"/>
    <xf numFmtId="38" fontId="16" fillId="0" borderId="0" applyFont="0" applyFill="0" applyBorder="0" applyAlignment="0" applyProtection="0"/>
    <xf numFmtId="38" fontId="26" fillId="0" borderId="0" applyFont="0" applyFill="0" applyBorder="0" applyAlignment="0" applyProtection="0">
      <alignment vertical="center"/>
    </xf>
    <xf numFmtId="38" fontId="16" fillId="0" borderId="0" applyFont="0" applyFill="0" applyBorder="0" applyAlignment="0" applyProtection="0">
      <alignment vertical="center"/>
    </xf>
    <xf numFmtId="0" fontId="26" fillId="0" borderId="0">
      <alignment vertical="center"/>
    </xf>
    <xf numFmtId="0" fontId="16" fillId="0" borderId="0">
      <alignment vertical="center"/>
    </xf>
    <xf numFmtId="0" fontId="16" fillId="0" borderId="0">
      <alignment vertical="center"/>
    </xf>
  </cellStyleXfs>
  <cellXfs count="360">
    <xf numFmtId="0" fontId="0" fillId="0" borderId="0" xfId="0"/>
    <xf numFmtId="0" fontId="5" fillId="0" borderId="0" xfId="0" applyFont="1"/>
    <xf numFmtId="0" fontId="5" fillId="0" borderId="0" xfId="0" applyFont="1" applyAlignment="1">
      <alignment horizontal="right"/>
    </xf>
    <xf numFmtId="0" fontId="7" fillId="0" borderId="0" xfId="0" applyFont="1"/>
    <xf numFmtId="0" fontId="3" fillId="0" borderId="0" xfId="0" applyFont="1"/>
    <xf numFmtId="0" fontId="8" fillId="2" borderId="1" xfId="0" applyFont="1" applyFill="1" applyBorder="1" applyAlignment="1">
      <alignment vertical="center"/>
    </xf>
    <xf numFmtId="0" fontId="6" fillId="2" borderId="2" xfId="0" applyFont="1" applyFill="1" applyBorder="1" applyAlignment="1">
      <alignment vertical="center"/>
    </xf>
    <xf numFmtId="0" fontId="8" fillId="2" borderId="2" xfId="0" applyFont="1" applyFill="1" applyBorder="1" applyAlignment="1">
      <alignment vertical="center"/>
    </xf>
    <xf numFmtId="0" fontId="8" fillId="2" borderId="3" xfId="0" applyFont="1" applyFill="1" applyBorder="1" applyAlignment="1">
      <alignment vertical="center"/>
    </xf>
    <xf numFmtId="0" fontId="7" fillId="0" borderId="4" xfId="0" applyFont="1" applyBorder="1" applyAlignment="1">
      <alignment vertical="center"/>
    </xf>
    <xf numFmtId="0" fontId="5" fillId="0" borderId="0" xfId="0" applyFont="1" applyBorder="1" applyAlignment="1">
      <alignment vertical="center"/>
    </xf>
    <xf numFmtId="0" fontId="3" fillId="0" borderId="0" xfId="0" applyFont="1" applyBorder="1" applyAlignment="1">
      <alignment vertical="center"/>
    </xf>
    <xf numFmtId="0" fontId="3" fillId="0" borderId="5" xfId="0" applyFont="1" applyBorder="1" applyAlignment="1">
      <alignment vertical="center"/>
    </xf>
    <xf numFmtId="0" fontId="7" fillId="0" borderId="6" xfId="0" applyFont="1" applyBorder="1" applyAlignment="1">
      <alignment vertical="center"/>
    </xf>
    <xf numFmtId="0" fontId="3" fillId="0" borderId="7" xfId="0" applyFont="1" applyBorder="1" applyAlignment="1">
      <alignment vertical="center"/>
    </xf>
    <xf numFmtId="0" fontId="5" fillId="0" borderId="7" xfId="0" applyFont="1" applyBorder="1" applyAlignment="1">
      <alignment vertical="center"/>
    </xf>
    <xf numFmtId="0" fontId="5" fillId="0" borderId="1" xfId="0" applyFont="1" applyBorder="1" applyAlignment="1">
      <alignment vertical="center"/>
    </xf>
    <xf numFmtId="0" fontId="3" fillId="0" borderId="3" xfId="0" applyFont="1" applyBorder="1" applyAlignment="1">
      <alignmen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6" xfId="0" applyFont="1" applyBorder="1" applyAlignment="1">
      <alignment vertical="center"/>
    </xf>
    <xf numFmtId="0" fontId="5" fillId="0" borderId="8" xfId="0" applyFont="1" applyBorder="1" applyAlignment="1">
      <alignment vertical="center"/>
    </xf>
    <xf numFmtId="177" fontId="3" fillId="0" borderId="9" xfId="0" applyNumberFormat="1" applyFont="1" applyBorder="1" applyAlignment="1">
      <alignment horizontal="center"/>
    </xf>
    <xf numFmtId="0" fontId="5" fillId="3" borderId="9" xfId="0" applyFont="1" applyFill="1" applyBorder="1" applyAlignment="1" applyProtection="1">
      <alignment horizontal="center" vertical="center"/>
      <protection locked="0"/>
    </xf>
    <xf numFmtId="0" fontId="5" fillId="3" borderId="0" xfId="0" applyFont="1" applyFill="1" applyBorder="1" applyAlignment="1" applyProtection="1">
      <alignment vertical="center"/>
      <protection locked="0"/>
    </xf>
    <xf numFmtId="0" fontId="3" fillId="3" borderId="0" xfId="0" applyFont="1" applyFill="1" applyBorder="1" applyAlignment="1" applyProtection="1">
      <alignment vertical="center"/>
      <protection locked="0"/>
    </xf>
    <xf numFmtId="178" fontId="5" fillId="3" borderId="0" xfId="0" applyNumberFormat="1" applyFont="1" applyFill="1" applyBorder="1" applyAlignment="1" applyProtection="1">
      <alignment vertical="center"/>
      <protection locked="0"/>
    </xf>
    <xf numFmtId="178" fontId="3" fillId="3" borderId="7" xfId="0" applyNumberFormat="1" applyFont="1" applyFill="1" applyBorder="1" applyAlignment="1" applyProtection="1">
      <alignment vertical="center"/>
      <protection locked="0"/>
    </xf>
    <xf numFmtId="0" fontId="3" fillId="3" borderId="5" xfId="0" applyFont="1" applyFill="1" applyBorder="1" applyAlignment="1" applyProtection="1">
      <alignment vertical="center"/>
      <protection locked="0"/>
    </xf>
    <xf numFmtId="0" fontId="7" fillId="0" borderId="4" xfId="0" applyFont="1" applyBorder="1"/>
    <xf numFmtId="0" fontId="3" fillId="0" borderId="0" xfId="0" applyFont="1" applyBorder="1"/>
    <xf numFmtId="0" fontId="3" fillId="0" borderId="5" xfId="0" applyFont="1" applyBorder="1"/>
    <xf numFmtId="0" fontId="3" fillId="0" borderId="5" xfId="0" applyFont="1" applyBorder="1" applyAlignment="1">
      <alignment horizontal="left" vertical="center"/>
    </xf>
    <xf numFmtId="0" fontId="7" fillId="0" borderId="6" xfId="0" applyFont="1" applyBorder="1"/>
    <xf numFmtId="0" fontId="3" fillId="0" borderId="7" xfId="0" applyFont="1" applyBorder="1"/>
    <xf numFmtId="0" fontId="3" fillId="0" borderId="8" xfId="0" applyFont="1" applyBorder="1" applyAlignment="1">
      <alignment horizontal="left" vertical="center"/>
    </xf>
    <xf numFmtId="0" fontId="5" fillId="0" borderId="0" xfId="0" applyFont="1" applyBorder="1" applyAlignment="1">
      <alignment horizontal="center" vertical="center"/>
    </xf>
    <xf numFmtId="0" fontId="3" fillId="0" borderId="0" xfId="0" applyFont="1" applyBorder="1" applyAlignment="1">
      <alignment horizontal="right" vertical="center"/>
    </xf>
    <xf numFmtId="0" fontId="4" fillId="0" borderId="0" xfId="0" applyFont="1" applyBorder="1" applyAlignment="1">
      <alignment horizontal="right" vertical="center"/>
    </xf>
    <xf numFmtId="0" fontId="4" fillId="0" borderId="0" xfId="0" applyFont="1" applyBorder="1" applyAlignment="1">
      <alignment vertical="center"/>
    </xf>
    <xf numFmtId="0" fontId="8" fillId="2" borderId="4" xfId="0" applyFont="1" applyFill="1" applyBorder="1" applyAlignment="1">
      <alignment vertical="center"/>
    </xf>
    <xf numFmtId="0" fontId="6" fillId="2" borderId="0" xfId="0" applyFont="1" applyFill="1" applyBorder="1" applyAlignment="1">
      <alignment vertical="center"/>
    </xf>
    <xf numFmtId="0" fontId="8" fillId="2" borderId="0" xfId="0" applyFont="1" applyFill="1" applyBorder="1" applyAlignment="1">
      <alignment vertical="center"/>
    </xf>
    <xf numFmtId="0" fontId="8" fillId="2" borderId="5" xfId="0" applyFont="1" applyFill="1" applyBorder="1" applyAlignment="1">
      <alignment vertical="center"/>
    </xf>
    <xf numFmtId="0" fontId="3" fillId="0" borderId="8" xfId="0" applyFont="1" applyBorder="1"/>
    <xf numFmtId="0" fontId="0" fillId="0" borderId="6" xfId="0" applyBorder="1"/>
    <xf numFmtId="0" fontId="5" fillId="0" borderId="7" xfId="0" applyFont="1" applyBorder="1"/>
    <xf numFmtId="0" fontId="5" fillId="0" borderId="8" xfId="0" applyFont="1" applyBorder="1"/>
    <xf numFmtId="38" fontId="3" fillId="3" borderId="9" xfId="2" applyFont="1" applyFill="1" applyBorder="1" applyAlignment="1" applyProtection="1">
      <alignment horizontal="center" vertical="top"/>
      <protection locked="0"/>
    </xf>
    <xf numFmtId="0" fontId="13" fillId="0" borderId="0" xfId="0" applyFont="1" applyAlignment="1">
      <alignment horizontal="right"/>
    </xf>
    <xf numFmtId="0" fontId="0" fillId="0" borderId="9" xfId="0" applyBorder="1"/>
    <xf numFmtId="0" fontId="5" fillId="0" borderId="0" xfId="0" applyFont="1" applyBorder="1" applyAlignment="1">
      <alignment horizontal="right" vertical="center"/>
    </xf>
    <xf numFmtId="0" fontId="0" fillId="0" borderId="0" xfId="0" applyBorder="1"/>
    <xf numFmtId="0" fontId="0" fillId="0" borderId="3" xfId="0" applyBorder="1"/>
    <xf numFmtId="0" fontId="0" fillId="0" borderId="4" xfId="0" applyBorder="1"/>
    <xf numFmtId="0" fontId="0" fillId="0" borderId="5" xfId="0" applyBorder="1"/>
    <xf numFmtId="38" fontId="0" fillId="0" borderId="9" xfId="2" applyFont="1" applyBorder="1"/>
    <xf numFmtId="0" fontId="13" fillId="0" borderId="0" xfId="0" applyFont="1" applyBorder="1" applyAlignment="1">
      <alignment horizontal="right"/>
    </xf>
    <xf numFmtId="0" fontId="0" fillId="0" borderId="0" xfId="0" applyFill="1" applyBorder="1"/>
    <xf numFmtId="0" fontId="4" fillId="0" borderId="0" xfId="0" applyFont="1" applyFill="1" applyBorder="1"/>
    <xf numFmtId="0" fontId="0" fillId="0" borderId="9" xfId="0" applyBorder="1" applyAlignment="1">
      <alignment vertical="center" wrapText="1"/>
    </xf>
    <xf numFmtId="0" fontId="0" fillId="0" borderId="9" xfId="0" applyFill="1" applyBorder="1" applyAlignment="1">
      <alignment vertical="center"/>
    </xf>
    <xf numFmtId="181" fontId="3" fillId="3" borderId="9" xfId="0" applyNumberFormat="1" applyFont="1" applyFill="1" applyBorder="1" applyAlignment="1" applyProtection="1">
      <alignment horizontal="center"/>
      <protection locked="0"/>
    </xf>
    <xf numFmtId="181" fontId="3" fillId="3" borderId="11" xfId="0" applyNumberFormat="1" applyFont="1" applyFill="1" applyBorder="1" applyAlignment="1" applyProtection="1">
      <alignment horizontal="center"/>
      <protection locked="0"/>
    </xf>
    <xf numFmtId="177" fontId="3" fillId="0" borderId="12" xfId="0" quotePrefix="1" applyNumberFormat="1" applyFont="1" applyBorder="1" applyAlignment="1">
      <alignment horizontal="center"/>
    </xf>
    <xf numFmtId="0" fontId="5" fillId="0" borderId="0" xfId="0" applyFont="1" applyBorder="1" applyAlignment="1">
      <alignment horizontal="center"/>
    </xf>
    <xf numFmtId="0" fontId="3" fillId="0" borderId="0" xfId="0" quotePrefix="1" applyFont="1" applyBorder="1"/>
    <xf numFmtId="177" fontId="3" fillId="0" borderId="0" xfId="0" applyNumberFormat="1" applyFont="1" applyBorder="1" applyAlignment="1">
      <alignment horizontal="center"/>
    </xf>
    <xf numFmtId="0" fontId="0" fillId="0" borderId="0" xfId="0" applyFont="1" applyBorder="1" applyAlignment="1">
      <alignment horizontal="right" vertical="center"/>
    </xf>
    <xf numFmtId="0" fontId="0" fillId="0" borderId="0" xfId="0" applyFont="1" applyBorder="1" applyAlignment="1">
      <alignment vertical="center"/>
    </xf>
    <xf numFmtId="181" fontId="3" fillId="0" borderId="13" xfId="0" applyNumberFormat="1" applyFont="1" applyFill="1" applyBorder="1" applyAlignment="1" applyProtection="1">
      <alignment horizontal="center"/>
      <protection locked="0"/>
    </xf>
    <xf numFmtId="0" fontId="5" fillId="0" borderId="0" xfId="0" applyFont="1" applyFill="1" applyBorder="1" applyAlignment="1">
      <alignment vertical="center"/>
    </xf>
    <xf numFmtId="0" fontId="5" fillId="7" borderId="0" xfId="0" applyFont="1" applyFill="1" applyBorder="1" applyAlignment="1" applyProtection="1">
      <alignment vertical="center"/>
      <protection locked="0"/>
    </xf>
    <xf numFmtId="0" fontId="3" fillId="7" borderId="5" xfId="0" applyFont="1" applyFill="1" applyBorder="1" applyAlignment="1" applyProtection="1">
      <alignment vertical="center"/>
      <protection locked="0"/>
    </xf>
    <xf numFmtId="0" fontId="5" fillId="0" borderId="6" xfId="0" applyFont="1" applyFill="1" applyBorder="1" applyAlignment="1">
      <alignment vertical="center"/>
    </xf>
    <xf numFmtId="181" fontId="3" fillId="0" borderId="9" xfId="0" applyNumberFormat="1" applyFont="1" applyFill="1" applyBorder="1" applyAlignment="1" applyProtection="1">
      <alignment horizontal="center"/>
    </xf>
    <xf numFmtId="177" fontId="0" fillId="0" borderId="9" xfId="0" applyNumberFormat="1" applyBorder="1" applyAlignment="1">
      <alignment vertical="center" wrapText="1"/>
    </xf>
    <xf numFmtId="38" fontId="17" fillId="0" borderId="9" xfId="3" applyFont="1" applyFill="1" applyBorder="1" applyAlignment="1">
      <alignment vertical="center"/>
    </xf>
    <xf numFmtId="177" fontId="0" fillId="0" borderId="0" xfId="0" applyNumberFormat="1" applyBorder="1" applyAlignment="1">
      <alignment vertical="center" wrapText="1"/>
    </xf>
    <xf numFmtId="0" fontId="14" fillId="0" borderId="1" xfId="0" applyFont="1" applyBorder="1"/>
    <xf numFmtId="38" fontId="17" fillId="0" borderId="0" xfId="2" applyFont="1" applyFill="1" applyBorder="1" applyAlignment="1">
      <alignment vertical="center"/>
    </xf>
    <xf numFmtId="0" fontId="5" fillId="3" borderId="11" xfId="0" applyFont="1" applyFill="1" applyBorder="1" applyAlignment="1" applyProtection="1">
      <alignment horizontal="left" vertical="center"/>
      <protection locked="0"/>
    </xf>
    <xf numFmtId="0" fontId="27" fillId="8" borderId="0" xfId="6" applyFont="1" applyFill="1">
      <alignment vertical="center"/>
    </xf>
    <xf numFmtId="0" fontId="27" fillId="8" borderId="9" xfId="6" applyFont="1" applyFill="1" applyBorder="1">
      <alignment vertical="center"/>
    </xf>
    <xf numFmtId="38" fontId="27" fillId="8" borderId="9" xfId="4" applyFont="1" applyFill="1" applyBorder="1">
      <alignment vertical="center"/>
    </xf>
    <xf numFmtId="0" fontId="27" fillId="8" borderId="9" xfId="6" applyFont="1" applyFill="1" applyBorder="1" applyAlignment="1">
      <alignment horizontal="center" vertical="center"/>
    </xf>
    <xf numFmtId="0" fontId="27" fillId="8" borderId="4" xfId="6" applyFont="1" applyFill="1" applyBorder="1" applyAlignment="1">
      <alignment horizontal="right" vertical="center"/>
    </xf>
    <xf numFmtId="0" fontId="28" fillId="8" borderId="9" xfId="6" applyFont="1" applyFill="1" applyBorder="1">
      <alignment vertical="center"/>
    </xf>
    <xf numFmtId="38" fontId="27" fillId="8" borderId="2" xfId="4" applyFont="1" applyFill="1" applyBorder="1">
      <alignment vertical="center"/>
    </xf>
    <xf numFmtId="0" fontId="0" fillId="0" borderId="0" xfId="7" applyFont="1">
      <alignment vertical="center"/>
    </xf>
    <xf numFmtId="180" fontId="0" fillId="0" borderId="0" xfId="7" applyNumberFormat="1" applyFont="1">
      <alignment vertical="center"/>
    </xf>
    <xf numFmtId="0" fontId="0" fillId="0" borderId="14" xfId="7" applyFont="1" applyBorder="1">
      <alignment vertical="center"/>
    </xf>
    <xf numFmtId="180" fontId="0" fillId="0" borderId="14" xfId="7" applyNumberFormat="1" applyFont="1" applyBorder="1">
      <alignment vertical="center"/>
    </xf>
    <xf numFmtId="0" fontId="0" fillId="0" borderId="0" xfId="7" applyFont="1" applyBorder="1">
      <alignment vertical="center"/>
    </xf>
    <xf numFmtId="0" fontId="16" fillId="0" borderId="36" xfId="7" applyFont="1" applyBorder="1">
      <alignment vertical="center"/>
    </xf>
    <xf numFmtId="180" fontId="19" fillId="0" borderId="36" xfId="7" applyNumberFormat="1" applyFont="1" applyFill="1" applyBorder="1">
      <alignment vertical="center"/>
    </xf>
    <xf numFmtId="0" fontId="0" fillId="0" borderId="0" xfId="7" applyFont="1" applyBorder="1" applyAlignment="1">
      <alignment horizontal="right" vertical="center"/>
    </xf>
    <xf numFmtId="0" fontId="0" fillId="0" borderId="15" xfId="7" applyFont="1" applyBorder="1">
      <alignment vertical="center"/>
    </xf>
    <xf numFmtId="0" fontId="16" fillId="0" borderId="37" xfId="7" applyFont="1" applyBorder="1">
      <alignment vertical="center"/>
    </xf>
    <xf numFmtId="0" fontId="0" fillId="0" borderId="16" xfId="7" applyFont="1" applyBorder="1">
      <alignment vertical="center"/>
    </xf>
    <xf numFmtId="0" fontId="0" fillId="0" borderId="18" xfId="7" applyFont="1" applyBorder="1" applyAlignment="1">
      <alignment horizontal="right" vertical="center"/>
    </xf>
    <xf numFmtId="0" fontId="16" fillId="0" borderId="38" xfId="7" applyFont="1" applyBorder="1">
      <alignment vertical="center"/>
    </xf>
    <xf numFmtId="0" fontId="0" fillId="0" borderId="19" xfId="7" applyFont="1" applyBorder="1">
      <alignment vertical="center"/>
    </xf>
    <xf numFmtId="0" fontId="0" fillId="0" borderId="21" xfId="7" applyFont="1" applyBorder="1">
      <alignment vertical="center"/>
    </xf>
    <xf numFmtId="0" fontId="0" fillId="0" borderId="22" xfId="7" applyFont="1" applyBorder="1">
      <alignment vertical="center"/>
    </xf>
    <xf numFmtId="0" fontId="21" fillId="0" borderId="14" xfId="7" applyFont="1" applyBorder="1">
      <alignment vertical="center"/>
    </xf>
    <xf numFmtId="0" fontId="0" fillId="0" borderId="14" xfId="7" applyFont="1" applyBorder="1" applyAlignment="1">
      <alignment horizontal="right" vertical="center"/>
    </xf>
    <xf numFmtId="0" fontId="23" fillId="0" borderId="14" xfId="7" applyFont="1" applyBorder="1">
      <alignment vertical="center"/>
    </xf>
    <xf numFmtId="0" fontId="0" fillId="0" borderId="14" xfId="7" applyFont="1" applyFill="1" applyBorder="1">
      <alignment vertical="center"/>
    </xf>
    <xf numFmtId="0" fontId="0" fillId="0" borderId="23" xfId="7" applyFont="1" applyBorder="1">
      <alignment vertical="center"/>
    </xf>
    <xf numFmtId="177" fontId="0" fillId="5" borderId="24" xfId="7" applyNumberFormat="1" applyFont="1" applyFill="1" applyBorder="1" applyProtection="1">
      <alignment vertical="center"/>
      <protection locked="0"/>
    </xf>
    <xf numFmtId="0" fontId="16" fillId="0" borderId="39" xfId="7" applyFont="1" applyBorder="1">
      <alignment vertical="center"/>
    </xf>
    <xf numFmtId="0" fontId="0" fillId="0" borderId="25" xfId="7" applyFont="1" applyBorder="1">
      <alignment vertical="center"/>
    </xf>
    <xf numFmtId="0" fontId="0" fillId="0" borderId="27" xfId="7" applyFont="1" applyBorder="1" applyAlignment="1">
      <alignment horizontal="right" vertical="center"/>
    </xf>
    <xf numFmtId="0" fontId="0" fillId="0" borderId="28" xfId="7" applyFont="1" applyBorder="1" applyAlignment="1">
      <alignment horizontal="right" vertical="center"/>
    </xf>
    <xf numFmtId="0" fontId="0" fillId="0" borderId="29" xfId="7" applyFont="1" applyBorder="1">
      <alignment vertical="center"/>
    </xf>
    <xf numFmtId="0" fontId="16" fillId="0" borderId="40" xfId="7" applyFont="1" applyBorder="1">
      <alignment vertical="center"/>
    </xf>
    <xf numFmtId="0" fontId="0" fillId="0" borderId="30" xfId="7" applyFont="1" applyBorder="1">
      <alignment vertical="center"/>
    </xf>
    <xf numFmtId="0" fontId="0" fillId="0" borderId="32" xfId="7" applyFont="1" applyBorder="1">
      <alignment vertical="center"/>
    </xf>
    <xf numFmtId="0" fontId="0" fillId="0" borderId="28" xfId="7" applyFont="1" applyBorder="1">
      <alignment vertical="center"/>
    </xf>
    <xf numFmtId="178" fontId="24" fillId="0" borderId="14" xfId="7" applyNumberFormat="1" applyFont="1" applyBorder="1">
      <alignment vertical="center"/>
    </xf>
    <xf numFmtId="178" fontId="22" fillId="0" borderId="14" xfId="7" applyNumberFormat="1" applyFont="1" applyBorder="1">
      <alignment vertical="center"/>
    </xf>
    <xf numFmtId="38" fontId="24" fillId="0" borderId="14" xfId="5" applyFont="1" applyFill="1" applyBorder="1">
      <alignment vertical="center"/>
    </xf>
    <xf numFmtId="0" fontId="21" fillId="0" borderId="14" xfId="7" applyFont="1" applyFill="1" applyBorder="1">
      <alignment vertical="center"/>
    </xf>
    <xf numFmtId="180" fontId="0" fillId="0" borderId="14" xfId="7" applyNumberFormat="1" applyFont="1" applyFill="1" applyBorder="1">
      <alignment vertical="center"/>
    </xf>
    <xf numFmtId="0" fontId="0" fillId="0" borderId="15" xfId="7" applyFont="1" applyFill="1" applyBorder="1">
      <alignment vertical="center"/>
    </xf>
    <xf numFmtId="177" fontId="16" fillId="0" borderId="41" xfId="7" applyNumberFormat="1" applyFont="1" applyFill="1" applyBorder="1">
      <alignment vertical="center"/>
    </xf>
    <xf numFmtId="0" fontId="0" fillId="0" borderId="29" xfId="7" applyFont="1" applyFill="1" applyBorder="1">
      <alignment vertical="center"/>
    </xf>
    <xf numFmtId="0" fontId="0" fillId="0" borderId="22" xfId="7" applyFont="1" applyFill="1" applyBorder="1">
      <alignment vertical="center"/>
    </xf>
    <xf numFmtId="0" fontId="23" fillId="0" borderId="14" xfId="7" applyFont="1" applyFill="1" applyBorder="1">
      <alignment vertical="center"/>
    </xf>
    <xf numFmtId="0" fontId="0" fillId="3" borderId="14" xfId="7" applyFont="1" applyFill="1" applyBorder="1">
      <alignment vertical="center"/>
    </xf>
    <xf numFmtId="0" fontId="0" fillId="4" borderId="14" xfId="7" applyFont="1" applyFill="1" applyBorder="1">
      <alignment vertical="center"/>
    </xf>
    <xf numFmtId="181" fontId="0" fillId="0" borderId="14" xfId="7" applyNumberFormat="1" applyFont="1" applyBorder="1">
      <alignment vertical="center"/>
    </xf>
    <xf numFmtId="0" fontId="0" fillId="0" borderId="14" xfId="7" applyFont="1" applyBorder="1" applyAlignment="1">
      <alignment horizontal="left" vertical="center"/>
    </xf>
    <xf numFmtId="181" fontId="0" fillId="5" borderId="24" xfId="7" applyNumberFormat="1" applyFont="1" applyFill="1" applyBorder="1" applyProtection="1">
      <alignment vertical="center"/>
      <protection locked="0"/>
    </xf>
    <xf numFmtId="0" fontId="0" fillId="5" borderId="24" xfId="7" applyFont="1" applyFill="1" applyBorder="1" applyProtection="1">
      <alignment vertical="center"/>
      <protection locked="0"/>
    </xf>
    <xf numFmtId="177" fontId="0" fillId="5" borderId="24" xfId="7" applyNumberFormat="1" applyFont="1" applyFill="1" applyBorder="1">
      <alignment vertical="center"/>
    </xf>
    <xf numFmtId="180" fontId="0" fillId="0" borderId="14" xfId="7" applyNumberFormat="1" applyFont="1" applyBorder="1" applyAlignment="1">
      <alignment horizontal="right" vertical="center"/>
    </xf>
    <xf numFmtId="0" fontId="13" fillId="0" borderId="14" xfId="7" applyFont="1" applyBorder="1">
      <alignment vertical="center"/>
    </xf>
    <xf numFmtId="0" fontId="25" fillId="0" borderId="14" xfId="7" applyFont="1" applyBorder="1">
      <alignment vertical="center"/>
    </xf>
    <xf numFmtId="0" fontId="0" fillId="0" borderId="14" xfId="8" applyFont="1" applyBorder="1">
      <alignment vertical="center"/>
    </xf>
    <xf numFmtId="0" fontId="0" fillId="0" borderId="0" xfId="8" applyFont="1">
      <alignment vertical="center"/>
    </xf>
    <xf numFmtId="180" fontId="0" fillId="0" borderId="0" xfId="8" applyNumberFormat="1" applyFont="1">
      <alignment vertical="center"/>
    </xf>
    <xf numFmtId="9" fontId="0" fillId="0" borderId="9" xfId="1" applyFont="1" applyBorder="1"/>
    <xf numFmtId="9" fontId="0" fillId="0" borderId="0" xfId="1" applyFont="1" applyBorder="1"/>
    <xf numFmtId="178" fontId="3" fillId="3" borderId="0" xfId="0" applyNumberFormat="1" applyFont="1" applyFill="1" applyBorder="1" applyAlignment="1" applyProtection="1">
      <alignment vertical="center"/>
      <protection locked="0"/>
    </xf>
    <xf numFmtId="38" fontId="0" fillId="0" borderId="9" xfId="3" applyFont="1" applyBorder="1"/>
    <xf numFmtId="38" fontId="3" fillId="3" borderId="9" xfId="3" applyFont="1" applyFill="1" applyBorder="1" applyAlignment="1" applyProtection="1">
      <alignment horizontal="center" vertical="top"/>
      <protection locked="0"/>
    </xf>
    <xf numFmtId="179" fontId="3" fillId="3" borderId="9" xfId="3" applyNumberFormat="1" applyFont="1" applyFill="1" applyBorder="1" applyAlignment="1" applyProtection="1">
      <alignment horizontal="center" vertical="top"/>
      <protection locked="0"/>
    </xf>
    <xf numFmtId="38" fontId="0" fillId="0" borderId="0" xfId="3" applyFont="1"/>
    <xf numFmtId="38" fontId="17" fillId="0" borderId="0" xfId="3" applyFont="1" applyFill="1" applyBorder="1" applyAlignment="1">
      <alignment vertical="center"/>
    </xf>
    <xf numFmtId="0" fontId="0" fillId="0" borderId="0" xfId="0" applyFont="1" applyBorder="1" applyAlignment="1">
      <alignment horizontal="left" vertical="center"/>
    </xf>
    <xf numFmtId="0" fontId="16" fillId="8" borderId="0" xfId="8" applyFont="1" applyFill="1">
      <alignment vertical="center"/>
    </xf>
    <xf numFmtId="180" fontId="16" fillId="8" borderId="0" xfId="8" applyNumberFormat="1" applyFont="1" applyFill="1">
      <alignment vertical="center"/>
    </xf>
    <xf numFmtId="0" fontId="25" fillId="8" borderId="14" xfId="8" applyFont="1" applyFill="1" applyBorder="1">
      <alignment vertical="center"/>
    </xf>
    <xf numFmtId="0" fontId="16" fillId="8" borderId="14" xfId="8" applyFont="1" applyFill="1" applyBorder="1">
      <alignment vertical="center"/>
    </xf>
    <xf numFmtId="180" fontId="16" fillId="8" borderId="14" xfId="8" applyNumberFormat="1" applyFont="1" applyFill="1" applyBorder="1">
      <alignment vertical="center"/>
    </xf>
    <xf numFmtId="180" fontId="16" fillId="8" borderId="14" xfId="8" applyNumberFormat="1" applyFont="1" applyFill="1" applyBorder="1" applyAlignment="1">
      <alignment horizontal="right" vertical="center"/>
    </xf>
    <xf numFmtId="14" fontId="16" fillId="8" borderId="0" xfId="8" applyNumberFormat="1" applyFont="1" applyFill="1">
      <alignment vertical="center"/>
    </xf>
    <xf numFmtId="0" fontId="13" fillId="8" borderId="14" xfId="8" applyFont="1" applyFill="1" applyBorder="1">
      <alignment vertical="center"/>
    </xf>
    <xf numFmtId="0" fontId="21" fillId="8" borderId="14" xfId="8" applyFont="1" applyFill="1" applyBorder="1">
      <alignment vertical="center"/>
    </xf>
    <xf numFmtId="178" fontId="16" fillId="8" borderId="14" xfId="8" applyNumberFormat="1" applyFont="1" applyFill="1" applyBorder="1">
      <alignment vertical="center"/>
    </xf>
    <xf numFmtId="178" fontId="24" fillId="8" borderId="14" xfId="8" applyNumberFormat="1" applyFont="1" applyFill="1" applyBorder="1">
      <alignment vertical="center"/>
    </xf>
    <xf numFmtId="0" fontId="23" fillId="8" borderId="14" xfId="8" applyFont="1" applyFill="1" applyBorder="1">
      <alignment vertical="center"/>
    </xf>
    <xf numFmtId="178" fontId="22" fillId="8" borderId="14" xfId="8" applyNumberFormat="1" applyFont="1" applyFill="1" applyBorder="1">
      <alignment vertical="center"/>
    </xf>
    <xf numFmtId="0" fontId="16" fillId="8" borderId="14" xfId="8" applyFont="1" applyFill="1" applyBorder="1" applyAlignment="1">
      <alignment horizontal="right" vertical="center"/>
    </xf>
    <xf numFmtId="183" fontId="16" fillId="8" borderId="0" xfId="8" applyNumberFormat="1" applyFont="1" applyFill="1">
      <alignment vertical="center"/>
    </xf>
    <xf numFmtId="0" fontId="16" fillId="8" borderId="14" xfId="8" applyFont="1" applyFill="1" applyBorder="1" applyAlignment="1">
      <alignment horizontal="left" vertical="center"/>
    </xf>
    <xf numFmtId="0" fontId="16" fillId="8" borderId="22" xfId="8" applyFont="1" applyFill="1" applyBorder="1">
      <alignment vertical="center"/>
    </xf>
    <xf numFmtId="181" fontId="16" fillId="8" borderId="14" xfId="8" applyNumberFormat="1" applyFont="1" applyFill="1" applyBorder="1">
      <alignment vertical="center"/>
    </xf>
    <xf numFmtId="0" fontId="16" fillId="8" borderId="29" xfId="8" applyFont="1" applyFill="1" applyBorder="1">
      <alignment vertical="center"/>
    </xf>
    <xf numFmtId="0" fontId="16" fillId="8" borderId="41" xfId="8" applyFont="1" applyFill="1" applyBorder="1">
      <alignment vertical="center"/>
    </xf>
    <xf numFmtId="0" fontId="21" fillId="8" borderId="15" xfId="8" applyFont="1" applyFill="1" applyBorder="1">
      <alignment vertical="center"/>
    </xf>
    <xf numFmtId="0" fontId="23" fillId="8" borderId="15" xfId="8" applyFont="1" applyFill="1" applyBorder="1">
      <alignment vertical="center"/>
    </xf>
    <xf numFmtId="0" fontId="16" fillId="8" borderId="15" xfId="8" applyFont="1" applyFill="1" applyBorder="1">
      <alignment vertical="center"/>
    </xf>
    <xf numFmtId="0" fontId="16" fillId="8" borderId="29" xfId="8" applyFont="1" applyFill="1" applyBorder="1" applyAlignment="1">
      <alignment horizontal="right" vertical="center"/>
    </xf>
    <xf numFmtId="177" fontId="16" fillId="8" borderId="41" xfId="8" applyNumberFormat="1" applyFont="1" applyFill="1" applyBorder="1">
      <alignment vertical="center"/>
    </xf>
    <xf numFmtId="177" fontId="16" fillId="8" borderId="0" xfId="8" applyNumberFormat="1" applyFont="1" applyFill="1" applyBorder="1">
      <alignment vertical="center"/>
    </xf>
    <xf numFmtId="178" fontId="16" fillId="8" borderId="0" xfId="8" applyNumberFormat="1" applyFont="1" applyFill="1" applyBorder="1">
      <alignment vertical="center"/>
    </xf>
    <xf numFmtId="0" fontId="16" fillId="8" borderId="0" xfId="8" applyFont="1" applyFill="1" applyBorder="1">
      <alignment vertical="center"/>
    </xf>
    <xf numFmtId="0" fontId="16" fillId="8" borderId="23" xfId="8" applyFont="1" applyFill="1" applyBorder="1">
      <alignment vertical="center"/>
    </xf>
    <xf numFmtId="0" fontId="16" fillId="8" borderId="28" xfId="8" applyFont="1" applyFill="1" applyBorder="1">
      <alignment vertical="center"/>
    </xf>
    <xf numFmtId="0" fontId="16" fillId="8" borderId="32" xfId="8" applyFont="1" applyFill="1" applyBorder="1">
      <alignment vertical="center"/>
    </xf>
    <xf numFmtId="0" fontId="16" fillId="8" borderId="30" xfId="8" applyFont="1" applyFill="1" applyBorder="1">
      <alignment vertical="center"/>
    </xf>
    <xf numFmtId="0" fontId="16" fillId="8" borderId="40" xfId="8" applyFont="1" applyFill="1" applyBorder="1">
      <alignment vertical="center"/>
    </xf>
    <xf numFmtId="0" fontId="16" fillId="8" borderId="28" xfId="8" applyFont="1" applyFill="1" applyBorder="1" applyAlignment="1">
      <alignment horizontal="right" vertical="center"/>
    </xf>
    <xf numFmtId="0" fontId="16" fillId="8" borderId="27" xfId="8" applyFont="1" applyFill="1" applyBorder="1" applyAlignment="1">
      <alignment horizontal="right" vertical="center"/>
    </xf>
    <xf numFmtId="0" fontId="16" fillId="8" borderId="25" xfId="8" applyFont="1" applyFill="1" applyBorder="1">
      <alignment vertical="center"/>
    </xf>
    <xf numFmtId="0" fontId="16" fillId="8" borderId="39" xfId="8" applyFont="1" applyFill="1" applyBorder="1">
      <alignment vertical="center"/>
    </xf>
    <xf numFmtId="0" fontId="16" fillId="8" borderId="21" xfId="8" applyFont="1" applyFill="1" applyBorder="1">
      <alignment vertical="center"/>
    </xf>
    <xf numFmtId="0" fontId="16" fillId="8" borderId="19" xfId="8" applyFont="1" applyFill="1" applyBorder="1">
      <alignment vertical="center"/>
    </xf>
    <xf numFmtId="0" fontId="16" fillId="8" borderId="38" xfId="8" applyFont="1" applyFill="1" applyBorder="1">
      <alignment vertical="center"/>
    </xf>
    <xf numFmtId="0" fontId="16" fillId="8" borderId="18" xfId="8" applyFont="1" applyFill="1" applyBorder="1" applyAlignment="1">
      <alignment horizontal="right" vertical="center"/>
    </xf>
    <xf numFmtId="0" fontId="16" fillId="8" borderId="16" xfId="8" applyFont="1" applyFill="1" applyBorder="1">
      <alignment vertical="center"/>
    </xf>
    <xf numFmtId="0" fontId="16" fillId="8" borderId="37" xfId="8" applyFont="1" applyFill="1" applyBorder="1">
      <alignment vertical="center"/>
    </xf>
    <xf numFmtId="0" fontId="16" fillId="8" borderId="0" xfId="8" applyFont="1" applyFill="1" applyBorder="1" applyAlignment="1">
      <alignment horizontal="right" vertical="center"/>
    </xf>
    <xf numFmtId="180" fontId="19" fillId="8" borderId="36" xfId="8" applyNumberFormat="1" applyFont="1" applyFill="1" applyBorder="1">
      <alignment vertical="center"/>
    </xf>
    <xf numFmtId="0" fontId="16" fillId="8" borderId="36" xfId="8" applyFont="1" applyFill="1" applyBorder="1">
      <alignment vertical="center"/>
    </xf>
    <xf numFmtId="0" fontId="16" fillId="8" borderId="14" xfId="8" applyFont="1" applyFill="1" applyBorder="1" applyAlignment="1">
      <alignment vertical="top"/>
    </xf>
    <xf numFmtId="0" fontId="27" fillId="8" borderId="9" xfId="6" applyFont="1" applyFill="1" applyBorder="1" applyAlignment="1">
      <alignment vertical="center" wrapText="1"/>
    </xf>
    <xf numFmtId="2" fontId="0" fillId="0" borderId="9" xfId="0" applyNumberFormat="1" applyBorder="1"/>
    <xf numFmtId="0" fontId="0" fillId="10" borderId="9" xfId="0" applyFill="1" applyBorder="1"/>
    <xf numFmtId="0" fontId="0" fillId="0" borderId="0" xfId="0" applyAlignment="1">
      <alignment horizontal="right"/>
    </xf>
    <xf numFmtId="38" fontId="27" fillId="9" borderId="9" xfId="4" applyFont="1" applyFill="1" applyBorder="1">
      <alignment vertical="center"/>
    </xf>
    <xf numFmtId="0" fontId="27" fillId="8" borderId="10" xfId="6" applyFont="1" applyFill="1" applyBorder="1">
      <alignment vertical="center"/>
    </xf>
    <xf numFmtId="0" fontId="29" fillId="8" borderId="33" xfId="6" applyFont="1" applyFill="1" applyBorder="1">
      <alignment vertical="center"/>
    </xf>
    <xf numFmtId="38" fontId="27" fillId="8" borderId="34" xfId="4" applyFont="1" applyFill="1" applyBorder="1">
      <alignment vertical="center"/>
    </xf>
    <xf numFmtId="38" fontId="27" fillId="8" borderId="35" xfId="4" applyFont="1" applyFill="1" applyBorder="1">
      <alignment vertical="center"/>
    </xf>
    <xf numFmtId="0" fontId="30" fillId="0" borderId="0" xfId="0" applyFont="1"/>
    <xf numFmtId="0" fontId="31" fillId="0" borderId="0" xfId="0" applyFont="1"/>
    <xf numFmtId="0" fontId="6" fillId="0" borderId="0" xfId="0" applyFont="1" applyFill="1" applyBorder="1" applyAlignment="1">
      <alignment vertical="center"/>
    </xf>
    <xf numFmtId="0" fontId="32" fillId="0" borderId="0" xfId="0" applyFont="1" applyBorder="1" applyAlignment="1">
      <alignment horizontal="right" vertical="center"/>
    </xf>
    <xf numFmtId="0" fontId="0" fillId="0" borderId="0" xfId="0" applyFont="1"/>
    <xf numFmtId="0" fontId="4" fillId="0" borderId="0" xfId="0" applyFont="1"/>
    <xf numFmtId="40" fontId="27" fillId="8" borderId="9" xfId="2" applyNumberFormat="1" applyFont="1" applyFill="1" applyBorder="1" applyAlignment="1">
      <alignment vertical="center"/>
    </xf>
    <xf numFmtId="40" fontId="27" fillId="8" borderId="10" xfId="2" applyNumberFormat="1" applyFont="1" applyFill="1" applyBorder="1" applyAlignment="1">
      <alignment vertical="center"/>
    </xf>
    <xf numFmtId="40" fontId="27" fillId="8" borderId="9" xfId="4" applyNumberFormat="1" applyFont="1" applyFill="1" applyBorder="1">
      <alignment vertical="center"/>
    </xf>
    <xf numFmtId="40" fontId="27" fillId="8" borderId="10" xfId="4" applyNumberFormat="1" applyFont="1" applyFill="1" applyBorder="1">
      <alignment vertical="center"/>
    </xf>
    <xf numFmtId="0" fontId="34" fillId="0" borderId="0" xfId="0" applyFont="1"/>
    <xf numFmtId="0" fontId="34" fillId="0" borderId="0" xfId="0" applyFont="1" applyFill="1" applyBorder="1"/>
    <xf numFmtId="0" fontId="34" fillId="0" borderId="0" xfId="0" applyFont="1" applyFill="1" applyBorder="1" applyAlignment="1">
      <alignment vertical="center"/>
    </xf>
    <xf numFmtId="0" fontId="13" fillId="0" borderId="0" xfId="0" applyFont="1"/>
    <xf numFmtId="177" fontId="16" fillId="11" borderId="24" xfId="8" applyNumberFormat="1" applyFont="1" applyFill="1" applyBorder="1">
      <alignment vertical="center"/>
    </xf>
    <xf numFmtId="0" fontId="16" fillId="11" borderId="24" xfId="8" applyFont="1" applyFill="1" applyBorder="1" applyProtection="1">
      <alignment vertical="center"/>
      <protection locked="0"/>
    </xf>
    <xf numFmtId="177" fontId="16" fillId="11" borderId="24" xfId="8" applyNumberFormat="1" applyFont="1" applyFill="1" applyBorder="1" applyProtection="1">
      <alignment vertical="center"/>
      <protection locked="0"/>
    </xf>
    <xf numFmtId="181" fontId="16" fillId="11" borderId="24" xfId="8" applyNumberFormat="1" applyFont="1" applyFill="1" applyBorder="1" applyProtection="1">
      <alignment vertical="center"/>
      <protection locked="0"/>
    </xf>
    <xf numFmtId="0" fontId="16" fillId="12" borderId="14" xfId="8" applyFont="1" applyFill="1" applyBorder="1">
      <alignment vertical="center"/>
    </xf>
    <xf numFmtId="0" fontId="16" fillId="7" borderId="14" xfId="8" applyFont="1" applyFill="1" applyBorder="1">
      <alignment vertical="center"/>
    </xf>
    <xf numFmtId="0" fontId="1" fillId="3" borderId="14" xfId="7" applyFont="1" applyFill="1" applyBorder="1">
      <alignment vertical="center"/>
    </xf>
    <xf numFmtId="0" fontId="1" fillId="7" borderId="14" xfId="8" applyFont="1" applyFill="1" applyBorder="1">
      <alignment vertical="center"/>
    </xf>
    <xf numFmtId="0" fontId="16" fillId="11" borderId="42" xfId="8" applyFont="1" applyFill="1" applyBorder="1" applyProtection="1">
      <alignment vertical="center"/>
      <protection locked="0"/>
    </xf>
    <xf numFmtId="38" fontId="16" fillId="9" borderId="9" xfId="2" applyFont="1" applyFill="1" applyBorder="1" applyProtection="1">
      <protection locked="0"/>
    </xf>
    <xf numFmtId="0" fontId="0" fillId="0" borderId="9" xfId="0" applyFill="1" applyBorder="1" applyProtection="1">
      <protection locked="0"/>
    </xf>
    <xf numFmtId="38" fontId="27" fillId="9" borderId="9" xfId="4" applyFont="1" applyFill="1" applyBorder="1" applyProtection="1">
      <alignment vertical="center"/>
      <protection locked="0"/>
    </xf>
    <xf numFmtId="38" fontId="0" fillId="0" borderId="9" xfId="2" applyFont="1" applyFill="1" applyBorder="1" applyProtection="1">
      <protection locked="0"/>
    </xf>
    <xf numFmtId="0" fontId="0" fillId="7" borderId="0" xfId="0" applyFill="1" applyBorder="1" applyProtection="1">
      <protection locked="0"/>
    </xf>
    <xf numFmtId="0" fontId="0" fillId="7" borderId="5" xfId="0" applyFill="1" applyBorder="1" applyProtection="1">
      <protection locked="0"/>
    </xf>
    <xf numFmtId="0" fontId="3" fillId="7" borderId="7" xfId="0" applyFont="1" applyFill="1" applyBorder="1" applyAlignment="1" applyProtection="1">
      <alignment vertical="center"/>
      <protection locked="0"/>
    </xf>
    <xf numFmtId="0" fontId="3" fillId="7" borderId="8" xfId="0" applyFont="1" applyFill="1" applyBorder="1" applyAlignment="1" applyProtection="1">
      <alignment vertical="center"/>
      <protection locked="0"/>
    </xf>
    <xf numFmtId="0" fontId="0" fillId="0" borderId="0" xfId="0" applyFont="1" applyBorder="1" applyAlignment="1" applyProtection="1">
      <alignment horizontal="right" vertical="center"/>
    </xf>
    <xf numFmtId="0" fontId="3" fillId="0" borderId="0" xfId="0" applyFont="1" applyBorder="1" applyAlignment="1" applyProtection="1">
      <alignment vertical="center"/>
    </xf>
    <xf numFmtId="0" fontId="0" fillId="0" borderId="1" xfId="0" applyFont="1" applyFill="1" applyBorder="1" applyProtection="1">
      <protection locked="0"/>
    </xf>
    <xf numFmtId="0" fontId="0" fillId="0" borderId="3" xfId="0" applyFill="1" applyBorder="1" applyProtection="1">
      <protection locked="0"/>
    </xf>
    <xf numFmtId="0" fontId="0" fillId="0" borderId="4" xfId="0" applyFont="1" applyFill="1" applyBorder="1" applyProtection="1">
      <protection locked="0"/>
    </xf>
    <xf numFmtId="0" fontId="0" fillId="0" borderId="5" xfId="0" applyFill="1" applyBorder="1" applyProtection="1">
      <protection locked="0"/>
    </xf>
    <xf numFmtId="0" fontId="0" fillId="0" borderId="4" xfId="0" applyFill="1" applyBorder="1" applyProtection="1">
      <protection locked="0"/>
    </xf>
    <xf numFmtId="0" fontId="0" fillId="0" borderId="1" xfId="0" applyBorder="1" applyProtection="1">
      <protection locked="0"/>
    </xf>
    <xf numFmtId="0" fontId="0" fillId="0" borderId="3" xfId="0" applyBorder="1" applyProtection="1">
      <protection locked="0"/>
    </xf>
    <xf numFmtId="0" fontId="0" fillId="0" borderId="4" xfId="0" applyBorder="1" applyProtection="1">
      <protection locked="0"/>
    </xf>
    <xf numFmtId="0" fontId="0" fillId="0" borderId="5" xfId="0" applyBorder="1" applyProtection="1">
      <protection locked="0"/>
    </xf>
    <xf numFmtId="0" fontId="0" fillId="0" borderId="6" xfId="0" applyBorder="1" applyProtection="1">
      <protection locked="0"/>
    </xf>
    <xf numFmtId="0" fontId="0" fillId="0" borderId="8" xfId="0" applyBorder="1" applyProtection="1">
      <protection locked="0"/>
    </xf>
    <xf numFmtId="0" fontId="0" fillId="7" borderId="0" xfId="0" applyFill="1" applyProtection="1">
      <protection locked="0"/>
    </xf>
    <xf numFmtId="0" fontId="3" fillId="3" borderId="13"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left" vertical="center" wrapText="1"/>
      <protection locked="0"/>
    </xf>
    <xf numFmtId="0" fontId="27" fillId="0" borderId="9" xfId="6" applyFont="1" applyFill="1" applyBorder="1" applyAlignment="1">
      <alignment vertical="center"/>
    </xf>
    <xf numFmtId="38" fontId="27" fillId="0" borderId="9" xfId="2" applyFont="1" applyFill="1" applyBorder="1" applyAlignment="1">
      <alignment vertical="center"/>
    </xf>
    <xf numFmtId="0" fontId="27" fillId="13" borderId="9" xfId="6" applyFont="1" applyFill="1" applyBorder="1" applyAlignment="1">
      <alignment vertical="center"/>
    </xf>
    <xf numFmtId="38" fontId="27" fillId="0" borderId="9" xfId="4" applyFont="1" applyFill="1" applyBorder="1" applyProtection="1">
      <alignment vertical="center"/>
      <protection locked="0"/>
    </xf>
    <xf numFmtId="38" fontId="5" fillId="0" borderId="9" xfId="2" applyFont="1" applyBorder="1"/>
    <xf numFmtId="38" fontId="5" fillId="13" borderId="9" xfId="2" applyFont="1" applyFill="1" applyBorder="1"/>
    <xf numFmtId="0" fontId="13" fillId="0" borderId="9" xfId="0" applyFont="1" applyBorder="1"/>
    <xf numFmtId="0" fontId="3" fillId="3" borderId="13"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left" vertical="center" wrapText="1"/>
      <protection locked="0"/>
    </xf>
    <xf numFmtId="0" fontId="0" fillId="0" borderId="0" xfId="0" applyAlignment="1">
      <alignment horizontal="left"/>
    </xf>
    <xf numFmtId="0" fontId="3" fillId="0" borderId="0" xfId="0" applyFont="1" applyAlignment="1">
      <alignment horizontal="left"/>
    </xf>
    <xf numFmtId="0" fontId="8" fillId="2" borderId="2" xfId="0" applyFont="1" applyFill="1" applyBorder="1" applyAlignment="1">
      <alignment horizontal="left" vertical="center"/>
    </xf>
    <xf numFmtId="0" fontId="0" fillId="0" borderId="0" xfId="0" applyBorder="1" applyAlignment="1">
      <alignment horizontal="left"/>
    </xf>
    <xf numFmtId="0" fontId="3" fillId="0" borderId="7" xfId="0" applyFont="1" applyBorder="1" applyAlignment="1">
      <alignment horizontal="left" vertical="center"/>
    </xf>
    <xf numFmtId="0" fontId="9" fillId="0" borderId="0" xfId="0" applyFont="1" applyBorder="1" applyAlignment="1">
      <alignment horizontal="left" vertical="center"/>
    </xf>
    <xf numFmtId="38" fontId="3" fillId="0" borderId="9" xfId="2" applyFont="1" applyFill="1" applyBorder="1" applyAlignment="1" applyProtection="1">
      <alignment horizontal="center"/>
    </xf>
    <xf numFmtId="14" fontId="0" fillId="0" borderId="0" xfId="0" applyNumberFormat="1" applyFont="1" applyBorder="1" applyAlignment="1">
      <alignment horizontal="right" vertical="center"/>
    </xf>
    <xf numFmtId="0" fontId="8" fillId="2" borderId="2" xfId="0" applyFont="1" applyFill="1" applyBorder="1" applyAlignment="1">
      <alignment horizontal="center" vertical="center"/>
    </xf>
    <xf numFmtId="0" fontId="9" fillId="0" borderId="0" xfId="0" applyFont="1" applyBorder="1" applyAlignment="1">
      <alignment horizontal="right"/>
    </xf>
    <xf numFmtId="0" fontId="3" fillId="0" borderId="0" xfId="0" applyFont="1" applyBorder="1" applyAlignment="1">
      <alignment horizontal="right"/>
    </xf>
    <xf numFmtId="0" fontId="3" fillId="0" borderId="7" xfId="0" applyFont="1" applyBorder="1" applyAlignment="1">
      <alignment horizontal="right"/>
    </xf>
    <xf numFmtId="0" fontId="3" fillId="0" borderId="0" xfId="0" applyFont="1" applyAlignment="1">
      <alignment horizontal="right"/>
    </xf>
    <xf numFmtId="0" fontId="8" fillId="2" borderId="2" xfId="0" applyFont="1" applyFill="1" applyBorder="1" applyAlignment="1">
      <alignment horizontal="right" vertical="center"/>
    </xf>
    <xf numFmtId="0" fontId="9" fillId="0" borderId="0" xfId="0" applyFont="1" applyBorder="1" applyAlignment="1">
      <alignment horizontal="right" vertical="center"/>
    </xf>
    <xf numFmtId="0" fontId="8" fillId="2" borderId="0" xfId="0" applyFont="1" applyFill="1" applyBorder="1" applyAlignment="1">
      <alignment horizontal="right" vertical="center"/>
    </xf>
    <xf numFmtId="0" fontId="9" fillId="0" borderId="0" xfId="0" applyFont="1" applyBorder="1" applyAlignment="1" applyProtection="1">
      <alignment horizontal="right" vertical="center"/>
    </xf>
    <xf numFmtId="0" fontId="5" fillId="0" borderId="7" xfId="0" applyFont="1" applyBorder="1" applyAlignment="1">
      <alignment horizontal="right"/>
    </xf>
    <xf numFmtId="179" fontId="3" fillId="0" borderId="0" xfId="3" applyNumberFormat="1" applyFont="1" applyFill="1" applyBorder="1" applyAlignment="1" applyProtection="1">
      <alignment horizontal="center" vertical="top"/>
      <protection locked="0"/>
    </xf>
    <xf numFmtId="178" fontId="16" fillId="12" borderId="14" xfId="8" applyNumberFormat="1" applyFont="1" applyFill="1" applyBorder="1" applyAlignment="1">
      <alignment vertical="center" shrinkToFit="1"/>
    </xf>
    <xf numFmtId="0" fontId="16" fillId="12" borderId="14" xfId="8" applyFont="1" applyFill="1" applyBorder="1" applyAlignment="1">
      <alignment vertical="center" shrinkToFit="1"/>
    </xf>
    <xf numFmtId="180" fontId="16" fillId="12" borderId="14" xfId="8" applyNumberFormat="1" applyFont="1" applyFill="1" applyBorder="1" applyAlignment="1">
      <alignment vertical="center" shrinkToFit="1"/>
    </xf>
    <xf numFmtId="180" fontId="22" fillId="8" borderId="14" xfId="8" applyNumberFormat="1" applyFont="1" applyFill="1" applyBorder="1" applyAlignment="1">
      <alignment vertical="center" shrinkToFit="1"/>
    </xf>
    <xf numFmtId="180" fontId="24" fillId="8" borderId="14" xfId="8" applyNumberFormat="1" applyFont="1" applyFill="1" applyBorder="1" applyAlignment="1">
      <alignment vertical="center" shrinkToFit="1"/>
    </xf>
    <xf numFmtId="180" fontId="16" fillId="12" borderId="31" xfId="8" applyNumberFormat="1" applyFont="1" applyFill="1" applyBorder="1" applyAlignment="1">
      <alignment vertical="center" shrinkToFit="1"/>
    </xf>
    <xf numFmtId="180" fontId="16" fillId="12" borderId="26" xfId="8" applyNumberFormat="1" applyFont="1" applyFill="1" applyBorder="1" applyAlignment="1">
      <alignment vertical="center" shrinkToFit="1"/>
    </xf>
    <xf numFmtId="180" fontId="20" fillId="8" borderId="14" xfId="8" applyNumberFormat="1" applyFont="1" applyFill="1" applyBorder="1" applyAlignment="1">
      <alignment vertical="center" shrinkToFit="1"/>
    </xf>
    <xf numFmtId="180" fontId="16" fillId="12" borderId="20" xfId="8" applyNumberFormat="1" applyFont="1" applyFill="1" applyBorder="1" applyAlignment="1">
      <alignment vertical="center" shrinkToFit="1"/>
    </xf>
    <xf numFmtId="180" fontId="19" fillId="12" borderId="17" xfId="8" applyNumberFormat="1" applyFont="1" applyFill="1" applyBorder="1" applyAlignment="1">
      <alignment vertical="center" shrinkToFit="1"/>
    </xf>
    <xf numFmtId="178" fontId="16" fillId="8" borderId="0" xfId="8" applyNumberFormat="1" applyFont="1" applyFill="1" applyAlignment="1">
      <alignment vertical="center" shrinkToFit="1"/>
    </xf>
    <xf numFmtId="38" fontId="22" fillId="8" borderId="14" xfId="5" applyFont="1" applyFill="1" applyBorder="1" applyAlignment="1">
      <alignment vertical="center" shrinkToFit="1"/>
    </xf>
    <xf numFmtId="178" fontId="16" fillId="8" borderId="14" xfId="8" applyNumberFormat="1" applyFont="1" applyFill="1" applyBorder="1" applyAlignment="1">
      <alignment vertical="center" shrinkToFit="1"/>
    </xf>
    <xf numFmtId="178" fontId="24" fillId="8" borderId="14" xfId="8" applyNumberFormat="1" applyFont="1" applyFill="1" applyBorder="1" applyAlignment="1">
      <alignment vertical="center" shrinkToFit="1"/>
    </xf>
    <xf numFmtId="178" fontId="22" fillId="8" borderId="14" xfId="8" applyNumberFormat="1" applyFont="1" applyFill="1" applyBorder="1" applyAlignment="1">
      <alignment vertical="center" shrinkToFit="1"/>
    </xf>
    <xf numFmtId="180" fontId="16" fillId="8" borderId="14" xfId="8" applyNumberFormat="1" applyFont="1" applyFill="1" applyBorder="1" applyAlignment="1">
      <alignment vertical="center" shrinkToFit="1"/>
    </xf>
    <xf numFmtId="178" fontId="16" fillId="0" borderId="14" xfId="8" applyNumberFormat="1" applyFont="1" applyFill="1" applyBorder="1" applyAlignment="1">
      <alignment vertical="center" shrinkToFit="1"/>
    </xf>
    <xf numFmtId="183" fontId="16" fillId="8" borderId="0" xfId="8" applyNumberFormat="1" applyFont="1" applyFill="1" applyAlignment="1">
      <alignment vertical="center" shrinkToFit="1"/>
    </xf>
    <xf numFmtId="177" fontId="16" fillId="12" borderId="14" xfId="8" applyNumberFormat="1" applyFont="1" applyFill="1" applyBorder="1" applyAlignment="1">
      <alignment vertical="center" shrinkToFit="1"/>
    </xf>
    <xf numFmtId="0" fontId="0" fillId="4" borderId="14" xfId="7" applyFont="1" applyFill="1" applyBorder="1" applyAlignment="1">
      <alignment vertical="center" shrinkToFit="1"/>
    </xf>
    <xf numFmtId="177" fontId="0" fillId="4" borderId="14" xfId="7" applyNumberFormat="1" applyFont="1" applyFill="1" applyBorder="1" applyAlignment="1">
      <alignment vertical="center" shrinkToFit="1"/>
    </xf>
    <xf numFmtId="178" fontId="0" fillId="4" borderId="14" xfId="7" applyNumberFormat="1" applyFont="1" applyFill="1" applyBorder="1" applyAlignment="1">
      <alignment vertical="center" shrinkToFit="1"/>
    </xf>
    <xf numFmtId="178" fontId="0" fillId="0" borderId="14" xfId="7" applyNumberFormat="1" applyFont="1" applyFill="1" applyBorder="1" applyAlignment="1">
      <alignment vertical="center" shrinkToFit="1"/>
    </xf>
    <xf numFmtId="180" fontId="0" fillId="4" borderId="14" xfId="7" applyNumberFormat="1" applyFont="1" applyFill="1" applyBorder="1" applyAlignment="1">
      <alignment vertical="center" shrinkToFit="1"/>
    </xf>
    <xf numFmtId="180" fontId="0" fillId="0" borderId="14" xfId="7" applyNumberFormat="1" applyFont="1" applyFill="1" applyBorder="1" applyAlignment="1">
      <alignment vertical="center" shrinkToFit="1"/>
    </xf>
    <xf numFmtId="178" fontId="24" fillId="0" borderId="14" xfId="7" applyNumberFormat="1" applyFont="1" applyBorder="1" applyAlignment="1">
      <alignment vertical="center" shrinkToFit="1"/>
    </xf>
    <xf numFmtId="178" fontId="22" fillId="0" borderId="14" xfId="7" applyNumberFormat="1" applyFont="1" applyBorder="1" applyAlignment="1">
      <alignment vertical="center" shrinkToFit="1"/>
    </xf>
    <xf numFmtId="178" fontId="0" fillId="0" borderId="14" xfId="7" applyNumberFormat="1" applyFont="1" applyBorder="1" applyAlignment="1">
      <alignment vertical="center" shrinkToFit="1"/>
    </xf>
    <xf numFmtId="0" fontId="0" fillId="0" borderId="14" xfId="7" applyFont="1" applyBorder="1" applyAlignment="1">
      <alignment vertical="center" shrinkToFit="1"/>
    </xf>
    <xf numFmtId="183" fontId="0" fillId="0" borderId="0" xfId="7" applyNumberFormat="1" applyFont="1" applyAlignment="1">
      <alignment vertical="center" shrinkToFit="1"/>
    </xf>
    <xf numFmtId="38" fontId="22" fillId="0" borderId="14" xfId="5" applyFont="1" applyBorder="1" applyAlignment="1">
      <alignment vertical="center" shrinkToFit="1"/>
    </xf>
    <xf numFmtId="180" fontId="22" fillId="0" borderId="14" xfId="7" applyNumberFormat="1" applyFont="1" applyBorder="1" applyAlignment="1">
      <alignment vertical="center" shrinkToFit="1"/>
    </xf>
    <xf numFmtId="180" fontId="24" fillId="0" borderId="14" xfId="7" applyNumberFormat="1" applyFont="1" applyBorder="1" applyAlignment="1">
      <alignment vertical="center" shrinkToFit="1"/>
    </xf>
    <xf numFmtId="180" fontId="0" fillId="4" borderId="31" xfId="7" applyNumberFormat="1" applyFont="1" applyFill="1" applyBorder="1" applyAlignment="1">
      <alignment vertical="center" shrinkToFit="1"/>
    </xf>
    <xf numFmtId="180" fontId="0" fillId="4" borderId="26" xfId="7" applyNumberFormat="1" applyFont="1" applyFill="1" applyBorder="1" applyAlignment="1">
      <alignment vertical="center" shrinkToFit="1"/>
    </xf>
    <xf numFmtId="180" fontId="22" fillId="4" borderId="14" xfId="7" applyNumberFormat="1" applyFont="1" applyFill="1" applyBorder="1" applyAlignment="1">
      <alignment vertical="center" shrinkToFit="1"/>
    </xf>
    <xf numFmtId="180" fontId="20" fillId="4" borderId="14" xfId="7" applyNumberFormat="1" applyFont="1" applyFill="1" applyBorder="1" applyAlignment="1">
      <alignment vertical="center" shrinkToFit="1"/>
    </xf>
    <xf numFmtId="180" fontId="0" fillId="4" borderId="20" xfId="7" applyNumberFormat="1" applyFont="1" applyFill="1" applyBorder="1" applyAlignment="1">
      <alignment vertical="center" shrinkToFit="1"/>
    </xf>
    <xf numFmtId="180" fontId="19" fillId="4" borderId="17" xfId="7" applyNumberFormat="1" applyFont="1" applyFill="1" applyBorder="1" applyAlignment="1">
      <alignment vertical="center" shrinkToFit="1"/>
    </xf>
    <xf numFmtId="38" fontId="27" fillId="14" borderId="9" xfId="4" applyFont="1" applyFill="1" applyBorder="1">
      <alignment vertical="center"/>
    </xf>
    <xf numFmtId="40" fontId="27" fillId="14" borderId="9" xfId="4" applyNumberFormat="1" applyFont="1" applyFill="1" applyBorder="1">
      <alignment vertical="center"/>
    </xf>
    <xf numFmtId="38" fontId="0" fillId="0" borderId="12" xfId="2" applyFont="1" applyFill="1" applyBorder="1" applyProtection="1">
      <protection locked="0"/>
    </xf>
    <xf numFmtId="0" fontId="33" fillId="0" borderId="0" xfId="0" applyFont="1" applyAlignment="1">
      <alignment horizontal="left"/>
    </xf>
    <xf numFmtId="0" fontId="5" fillId="3" borderId="11" xfId="0" applyFont="1" applyFill="1" applyBorder="1" applyAlignment="1" applyProtection="1">
      <alignment horizontal="left" vertical="center" wrapText="1"/>
      <protection locked="0"/>
    </xf>
    <xf numFmtId="0" fontId="5" fillId="3" borderId="13" xfId="0" applyFont="1" applyFill="1" applyBorder="1" applyAlignment="1" applyProtection="1">
      <alignment horizontal="left" vertical="center" wrapText="1"/>
      <protection locked="0"/>
    </xf>
    <xf numFmtId="0" fontId="5" fillId="3" borderId="12" xfId="0" applyFont="1" applyFill="1" applyBorder="1" applyAlignment="1" applyProtection="1">
      <alignment horizontal="left" vertical="center" wrapText="1"/>
      <protection locked="0"/>
    </xf>
    <xf numFmtId="0" fontId="3" fillId="3" borderId="11" xfId="0" applyFont="1" applyFill="1" applyBorder="1" applyAlignment="1" applyProtection="1">
      <alignment horizontal="left" vertical="center" wrapText="1"/>
      <protection locked="0"/>
    </xf>
    <xf numFmtId="0" fontId="3" fillId="3" borderId="13"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left" vertical="center" wrapText="1"/>
      <protection locked="0"/>
    </xf>
    <xf numFmtId="0" fontId="5" fillId="3" borderId="1" xfId="0" applyFont="1" applyFill="1" applyBorder="1" applyAlignment="1" applyProtection="1">
      <alignment horizontal="left" vertical="center" wrapText="1"/>
      <protection locked="0"/>
    </xf>
    <xf numFmtId="0" fontId="5" fillId="3" borderId="2" xfId="0" applyFont="1" applyFill="1" applyBorder="1" applyAlignment="1" applyProtection="1">
      <alignment horizontal="left" vertical="center" wrapText="1"/>
      <protection locked="0"/>
    </xf>
    <xf numFmtId="0" fontId="5" fillId="3" borderId="3" xfId="0"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3" borderId="1" xfId="0" applyFont="1" applyFill="1" applyBorder="1" applyAlignment="1" applyProtection="1">
      <alignment horizontal="left" vertical="center" wrapText="1"/>
      <protection locked="0"/>
    </xf>
    <xf numFmtId="0" fontId="3" fillId="3" borderId="2" xfId="0" applyFont="1" applyFill="1" applyBorder="1" applyAlignment="1" applyProtection="1">
      <alignment horizontal="left" vertical="center" wrapText="1"/>
      <protection locked="0"/>
    </xf>
    <xf numFmtId="0" fontId="3" fillId="3" borderId="3" xfId="0" applyFont="1" applyFill="1" applyBorder="1" applyAlignment="1" applyProtection="1">
      <alignment horizontal="left" vertical="center" wrapText="1"/>
      <protection locked="0"/>
    </xf>
    <xf numFmtId="0" fontId="3" fillId="7" borderId="0" xfId="0" applyFont="1" applyFill="1" applyBorder="1" applyAlignment="1" applyProtection="1">
      <alignment horizontal="left"/>
      <protection locked="0"/>
    </xf>
    <xf numFmtId="0" fontId="3" fillId="7" borderId="5" xfId="0" applyFont="1" applyFill="1" applyBorder="1" applyAlignment="1" applyProtection="1">
      <alignment horizontal="left"/>
      <protection locked="0"/>
    </xf>
    <xf numFmtId="0" fontId="0" fillId="0" borderId="4"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18" fillId="6" borderId="4" xfId="0" applyFont="1" applyFill="1" applyBorder="1" applyAlignment="1" applyProtection="1">
      <alignment horizontal="left" vertical="top" wrapText="1"/>
      <protection locked="0"/>
    </xf>
    <xf numFmtId="0" fontId="18" fillId="6" borderId="5" xfId="0" applyFont="1" applyFill="1" applyBorder="1" applyAlignment="1" applyProtection="1">
      <alignment horizontal="left" vertical="top" wrapText="1"/>
      <protection locked="0"/>
    </xf>
    <xf numFmtId="0" fontId="18" fillId="6" borderId="6" xfId="0" applyFont="1" applyFill="1" applyBorder="1" applyAlignment="1" applyProtection="1">
      <alignment horizontal="left" vertical="top" wrapText="1"/>
      <protection locked="0"/>
    </xf>
    <xf numFmtId="0" fontId="18" fillId="6" borderId="8" xfId="0" applyFont="1" applyFill="1" applyBorder="1" applyAlignment="1" applyProtection="1">
      <alignment horizontal="left" vertical="top" wrapText="1"/>
      <protection locked="0"/>
    </xf>
    <xf numFmtId="0" fontId="5" fillId="3" borderId="0" xfId="0" applyFont="1" applyFill="1" applyBorder="1" applyAlignment="1" applyProtection="1">
      <alignment horizontal="left" vertical="center"/>
      <protection locked="0"/>
    </xf>
    <xf numFmtId="0" fontId="0" fillId="3" borderId="0" xfId="0" applyFill="1" applyBorder="1" applyAlignment="1" applyProtection="1">
      <alignment horizontal="left" vertical="center"/>
      <protection locked="0"/>
    </xf>
    <xf numFmtId="176" fontId="3" fillId="3" borderId="0" xfId="0" applyNumberFormat="1" applyFont="1" applyFill="1" applyBorder="1" applyAlignment="1" applyProtection="1">
      <alignment horizontal="left" vertical="center"/>
      <protection locked="0"/>
    </xf>
    <xf numFmtId="176" fontId="3" fillId="3" borderId="5" xfId="0" applyNumberFormat="1" applyFont="1" applyFill="1" applyBorder="1" applyAlignment="1" applyProtection="1">
      <alignment horizontal="left" vertical="center"/>
      <protection locked="0"/>
    </xf>
    <xf numFmtId="0" fontId="5" fillId="3" borderId="5" xfId="0" applyFont="1" applyFill="1" applyBorder="1" applyAlignment="1" applyProtection="1">
      <alignment horizontal="left" vertical="center"/>
      <protection locked="0"/>
    </xf>
    <xf numFmtId="176" fontId="3" fillId="7" borderId="0" xfId="0" applyNumberFormat="1" applyFont="1" applyFill="1" applyBorder="1" applyAlignment="1" applyProtection="1">
      <alignment horizontal="left" vertical="center"/>
      <protection locked="0"/>
    </xf>
    <xf numFmtId="176" fontId="3" fillId="7" borderId="5" xfId="0" applyNumberFormat="1" applyFont="1" applyFill="1" applyBorder="1" applyAlignment="1" applyProtection="1">
      <alignment horizontal="left" vertical="center"/>
      <protection locked="0"/>
    </xf>
    <xf numFmtId="182" fontId="3" fillId="3" borderId="0" xfId="0" applyNumberFormat="1" applyFont="1" applyFill="1" applyBorder="1" applyAlignment="1" applyProtection="1">
      <alignment horizontal="left" vertical="center"/>
      <protection locked="0"/>
    </xf>
    <xf numFmtId="0" fontId="0" fillId="3" borderId="0" xfId="0" applyFont="1" applyFill="1" applyBorder="1" applyAlignment="1" applyProtection="1">
      <alignment horizontal="left" vertical="center"/>
      <protection locked="0"/>
    </xf>
    <xf numFmtId="0" fontId="5" fillId="7" borderId="0" xfId="0" applyFont="1" applyFill="1" applyAlignment="1" applyProtection="1">
      <alignment horizontal="left"/>
      <protection locked="0"/>
    </xf>
  </cellXfs>
  <cellStyles count="9">
    <cellStyle name="パーセント 2" xfId="1"/>
    <cellStyle name="桁区切り" xfId="2" builtinId="6"/>
    <cellStyle name="桁区切り 2" xfId="3"/>
    <cellStyle name="桁区切り 3" xfId="4"/>
    <cellStyle name="桁区切り 4" xfId="5"/>
    <cellStyle name="標準" xfId="0" builtinId="0"/>
    <cellStyle name="標準 2" xfId="6"/>
    <cellStyle name="標準 3" xfId="7"/>
    <cellStyle name="標準 4" xfId="8"/>
  </cellStyles>
  <dxfs count="12">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s>
  <tableStyles count="0" defaultTableStyle="TableStyleMedium9" defaultPivotStyle="PivotStyleLight16"/>
  <colors>
    <mruColors>
      <color rgb="FF99CCFF"/>
      <color rgb="FFCCFFCC"/>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オフィス評価結果!$O$16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オフィス評価結果!$O$17</c:f>
              <c:numCache>
                <c:formatCode>General</c:formatCode>
                <c:ptCount val="1"/>
                <c:pt idx="0">
                  <c:v>0</c:v>
                </c:pt>
              </c:numCache>
            </c:numRef>
          </c:val>
        </c:ser>
        <c:ser>
          <c:idx val="1"/>
          <c:order val="1"/>
          <c:tx>
            <c:strRef>
              <c:f>オフィス評価結果!$P$16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オフィス評価結果!$P$17</c:f>
              <c:numCache>
                <c:formatCode>General</c:formatCode>
                <c:ptCount val="1"/>
                <c:pt idx="0">
                  <c:v>5</c:v>
                </c:pt>
              </c:numCache>
            </c:numRef>
          </c:val>
        </c:ser>
        <c:dLbls>
          <c:showLegendKey val="0"/>
          <c:showVal val="0"/>
          <c:showCatName val="0"/>
          <c:showSerName val="0"/>
          <c:showPercent val="0"/>
          <c:showBubbleSize val="0"/>
        </c:dLbls>
        <c:gapWidth val="50"/>
        <c:overlap val="100"/>
        <c:axId val="108760920"/>
        <c:axId val="108758960"/>
      </c:barChart>
      <c:catAx>
        <c:axId val="108760920"/>
        <c:scaling>
          <c:orientation val="minMax"/>
        </c:scaling>
        <c:delete val="1"/>
        <c:axPos val="l"/>
        <c:numFmt formatCode="General" sourceLinked="1"/>
        <c:majorTickMark val="out"/>
        <c:minorTickMark val="none"/>
        <c:tickLblPos val="nextTo"/>
        <c:crossAx val="108758960"/>
        <c:crosses val="autoZero"/>
        <c:auto val="1"/>
        <c:lblAlgn val="ctr"/>
        <c:lblOffset val="100"/>
        <c:noMultiLvlLbl val="0"/>
      </c:catAx>
      <c:valAx>
        <c:axId val="108758960"/>
        <c:scaling>
          <c:orientation val="minMax"/>
        </c:scaling>
        <c:delete val="1"/>
        <c:axPos val="b"/>
        <c:numFmt formatCode="0%" sourceLinked="1"/>
        <c:majorTickMark val="out"/>
        <c:minorTickMark val="none"/>
        <c:tickLblPos val="nextTo"/>
        <c:crossAx val="108760920"/>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オフィス評価結果!$P$7</c:f>
              <c:strCache>
                <c:ptCount val="1"/>
                <c:pt idx="0">
                  <c:v>充足率</c:v>
                </c:pt>
              </c:strCache>
            </c:strRef>
          </c:tx>
          <c:spPr>
            <a:ln w="38100">
              <a:solidFill>
                <a:srgbClr val="000080"/>
              </a:solidFill>
              <a:prstDash val="solid"/>
            </a:ln>
          </c:spPr>
          <c:marker>
            <c:symbol val="none"/>
          </c:marker>
          <c:cat>
            <c:strRef>
              <c:f>オフィス評価結果!$O$8:$O$12</c:f>
              <c:strCache>
                <c:ptCount val="5"/>
                <c:pt idx="0">
                  <c:v>１．エネルギー／温暖化ガス</c:v>
                </c:pt>
                <c:pt idx="1">
                  <c:v>２．水</c:v>
                </c:pt>
                <c:pt idx="2">
                  <c:v>３．資源利用／安全</c:v>
                </c:pt>
                <c:pt idx="3">
                  <c:v>４．生物多様性／敷地</c:v>
                </c:pt>
                <c:pt idx="4">
                  <c:v>５．屋内環境</c:v>
                </c:pt>
              </c:strCache>
            </c:strRef>
          </c:cat>
          <c:val>
            <c:numRef>
              <c:f>オフィス評価結果!$P$8:$P$12</c:f>
              <c:numCache>
                <c:formatCode>0%</c:formatCode>
                <c:ptCount val="5"/>
                <c:pt idx="0">
                  <c:v>0</c:v>
                </c:pt>
                <c:pt idx="1">
                  <c:v>0</c:v>
                </c:pt>
                <c:pt idx="2">
                  <c:v>0</c:v>
                </c:pt>
                <c:pt idx="3">
                  <c:v>0</c:v>
                </c:pt>
                <c:pt idx="4">
                  <c:v>0</c:v>
                </c:pt>
              </c:numCache>
            </c:numRef>
          </c:val>
        </c:ser>
        <c:dLbls>
          <c:showLegendKey val="0"/>
          <c:showVal val="0"/>
          <c:showCatName val="0"/>
          <c:showSerName val="0"/>
          <c:showPercent val="0"/>
          <c:showBubbleSize val="0"/>
        </c:dLbls>
        <c:axId val="108758176"/>
        <c:axId val="108759744"/>
      </c:radarChart>
      <c:catAx>
        <c:axId val="10875817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08759744"/>
        <c:crosses val="autoZero"/>
        <c:auto val="0"/>
        <c:lblAlgn val="ctr"/>
        <c:lblOffset val="100"/>
        <c:noMultiLvlLbl val="0"/>
      </c:catAx>
      <c:valAx>
        <c:axId val="108759744"/>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08758176"/>
        <c:crosses val="autoZero"/>
        <c:crossBetween val="between"/>
      </c:valAx>
      <c:spPr>
        <a:noFill/>
        <a:ln w="25400">
          <a:noFill/>
        </a:ln>
      </c:spPr>
    </c:plotArea>
    <c:plotVisOnly val="0"/>
    <c:dispBlanksAs val="gap"/>
    <c:showDLblsOverMax val="0"/>
  </c:chart>
  <c:spPr>
    <a:solidFill>
      <a:srgbClr val="FFFFFF"/>
    </a:solid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オフィス評価結果!$P$23</c:f>
          <c:strCache>
            <c:ptCount val="1"/>
            <c:pt idx="0">
              <c:v>10,000㎡未満</c:v>
            </c:pt>
          </c:strCache>
        </c:strRef>
      </c:tx>
      <c:layout>
        <c:manualLayout>
          <c:xMode val="edge"/>
          <c:yMode val="edge"/>
          <c:x val="0.41839414551244636"/>
          <c:y val="3.3766233766233764E-2"/>
        </c:manualLayout>
      </c:layout>
      <c:overlay val="0"/>
      <c:spPr>
        <a:noFill/>
        <a:ln w="25400">
          <a:noFill/>
        </a:ln>
      </c:spPr>
      <c:txPr>
        <a:bodyPr/>
        <a:lstStyle/>
        <a:p>
          <a:pPr>
            <a:defRPr sz="1400" b="1" i="0" u="none" strike="noStrike" baseline="0">
              <a:solidFill>
                <a:srgbClr val="000000"/>
              </a:solidFill>
              <a:latin typeface="ＭＳ Ｐゴシック"/>
              <a:ea typeface="ＭＳ Ｐゴシック"/>
              <a:cs typeface="ＭＳ Ｐゴシック"/>
            </a:defRPr>
          </a:pPr>
          <a:endParaRPr lang="ja-JP"/>
        </a:p>
      </c:txPr>
    </c:title>
    <c:autoTitleDeleted val="0"/>
    <c:plotArea>
      <c:layout>
        <c:manualLayout>
          <c:layoutTarget val="inner"/>
          <c:xMode val="edge"/>
          <c:yMode val="edge"/>
          <c:x val="0.11649016641452346"/>
          <c:y val="0.11948067101343222"/>
          <c:w val="0.86233043864978343"/>
          <c:h val="0.65194887879068475"/>
        </c:manualLayout>
      </c:layout>
      <c:barChart>
        <c:barDir val="col"/>
        <c:grouping val="clustered"/>
        <c:varyColors val="0"/>
        <c:ser>
          <c:idx val="1"/>
          <c:order val="0"/>
          <c:tx>
            <c:strRef>
              <c:f>オフィス評価結果!$P$23</c:f>
              <c:strCache>
                <c:ptCount val="1"/>
                <c:pt idx="0">
                  <c:v>10,000㎡未満</c:v>
                </c:pt>
              </c:strCache>
            </c:strRef>
          </c:tx>
          <c:spPr>
            <a:solidFill>
              <a:srgbClr val="FFCC99"/>
            </a:solidFill>
            <a:ln w="12700">
              <a:solidFill>
                <a:srgbClr val="000000"/>
              </a:solidFill>
              <a:prstDash val="solid"/>
            </a:ln>
          </c:spPr>
          <c:invertIfNegative val="0"/>
          <c:cat>
            <c:numRef>
              <c:f>オフィス評価結果!$O$24:$O$48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オフィス評価結果!$P$24:$P$48</c:f>
              <c:numCache>
                <c:formatCode>General</c:formatCode>
                <c:ptCount val="25"/>
                <c:pt idx="0">
                  <c:v>6</c:v>
                </c:pt>
                <c:pt idx="1">
                  <c:v>44</c:v>
                </c:pt>
                <c:pt idx="2">
                  <c:v>62</c:v>
                </c:pt>
                <c:pt idx="3">
                  <c:v>88</c:v>
                </c:pt>
                <c:pt idx="4">
                  <c:v>163</c:v>
                </c:pt>
                <c:pt idx="5">
                  <c:v>226</c:v>
                </c:pt>
                <c:pt idx="6">
                  <c:v>233</c:v>
                </c:pt>
                <c:pt idx="7">
                  <c:v>219</c:v>
                </c:pt>
                <c:pt idx="8">
                  <c:v>157</c:v>
                </c:pt>
                <c:pt idx="9">
                  <c:v>115</c:v>
                </c:pt>
                <c:pt idx="10">
                  <c:v>79</c:v>
                </c:pt>
                <c:pt idx="11">
                  <c:v>52</c:v>
                </c:pt>
                <c:pt idx="12">
                  <c:v>36</c:v>
                </c:pt>
                <c:pt idx="13">
                  <c:v>24</c:v>
                </c:pt>
                <c:pt idx="14">
                  <c:v>22</c:v>
                </c:pt>
                <c:pt idx="15">
                  <c:v>10</c:v>
                </c:pt>
                <c:pt idx="16">
                  <c:v>11</c:v>
                </c:pt>
                <c:pt idx="17">
                  <c:v>7</c:v>
                </c:pt>
                <c:pt idx="18">
                  <c:v>10</c:v>
                </c:pt>
                <c:pt idx="19">
                  <c:v>5</c:v>
                </c:pt>
                <c:pt idx="20">
                  <c:v>6</c:v>
                </c:pt>
                <c:pt idx="21">
                  <c:v>4</c:v>
                </c:pt>
                <c:pt idx="22">
                  <c:v>4</c:v>
                </c:pt>
                <c:pt idx="23">
                  <c:v>1</c:v>
                </c:pt>
                <c:pt idx="24">
                  <c:v>2</c:v>
                </c:pt>
              </c:numCache>
            </c:numRef>
          </c:val>
        </c:ser>
        <c:ser>
          <c:idx val="2"/>
          <c:order val="1"/>
          <c:tx>
            <c:strRef>
              <c:f>オフィス評価結果!$Q$23</c:f>
              <c:strCache>
                <c:ptCount val="1"/>
                <c:pt idx="0">
                  <c:v>評価建物</c:v>
                </c:pt>
              </c:strCache>
            </c:strRef>
          </c:tx>
          <c:spPr>
            <a:solidFill>
              <a:srgbClr val="FF9900"/>
            </a:solidFill>
            <a:ln w="12700">
              <a:solidFill>
                <a:srgbClr val="000000"/>
              </a:solidFill>
              <a:prstDash val="solid"/>
            </a:ln>
          </c:spPr>
          <c:invertIfNegative val="0"/>
          <c:cat>
            <c:numRef>
              <c:f>オフィス評価結果!$O$24:$O$48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オフィス評価結果!$Q$24:$Q$48</c:f>
              <c:numCache>
                <c:formatCode>General</c:formatCode>
                <c:ptCount val="25"/>
                <c:pt idx="0">
                  <c:v>6</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ser>
        <c:dLbls>
          <c:showLegendKey val="0"/>
          <c:showVal val="0"/>
          <c:showCatName val="0"/>
          <c:showSerName val="0"/>
          <c:showPercent val="0"/>
          <c:showBubbleSize val="0"/>
        </c:dLbls>
        <c:gapWidth val="20"/>
        <c:overlap val="100"/>
        <c:axId val="111652912"/>
        <c:axId val="111658792"/>
      </c:barChart>
      <c:catAx>
        <c:axId val="111652912"/>
        <c:scaling>
          <c:orientation val="minMax"/>
        </c:scaling>
        <c:delete val="0"/>
        <c:axPos val="b"/>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一次エネルギー消費原単位[実績値](MJ/㎡・年)</a:t>
                </a:r>
              </a:p>
            </c:rich>
          </c:tx>
          <c:layout>
            <c:manualLayout>
              <c:xMode val="edge"/>
              <c:yMode val="edge"/>
              <c:x val="0.30958565126409121"/>
              <c:y val="0.91688420765586121"/>
            </c:manualLayout>
          </c:layout>
          <c:overlay val="0"/>
          <c:spPr>
            <a:noFill/>
            <a:ln w="25400">
              <a:noFill/>
            </a:ln>
          </c:spPr>
        </c:title>
        <c:numFmt formatCode="#,##0_);[Red]\(#,##0\)"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11658792"/>
        <c:crosses val="autoZero"/>
        <c:auto val="1"/>
        <c:lblAlgn val="ctr"/>
        <c:lblOffset val="100"/>
        <c:tickLblSkip val="1"/>
        <c:tickMarkSkip val="1"/>
        <c:noMultiLvlLbl val="0"/>
      </c:catAx>
      <c:valAx>
        <c:axId val="111658792"/>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906822161601964E-2"/>
              <c:y val="0.35584470123052797"/>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11652912"/>
        <c:crosses val="autoZero"/>
        <c:crossBetween val="between"/>
      </c:valAx>
      <c:spPr>
        <a:noFill/>
        <a:ln w="12700">
          <a:solidFill>
            <a:srgbClr val="808080"/>
          </a:solidFill>
          <a:prstDash val="solid"/>
        </a:ln>
      </c:spPr>
    </c:plotArea>
    <c:plotVisOnly val="0"/>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25" b="1" i="0" u="none" strike="noStrike" baseline="0">
                <a:solidFill>
                  <a:srgbClr val="000000"/>
                </a:solidFill>
                <a:latin typeface="ＭＳ Ｐゴシック"/>
                <a:ea typeface="ＭＳ Ｐゴシック"/>
                <a:cs typeface="ＭＳ Ｐゴシック"/>
              </a:defRPr>
            </a:pPr>
            <a:r>
              <a:rPr lang="ja-JP" altLang="en-US"/>
              <a:t>全データ</a:t>
            </a:r>
          </a:p>
        </c:rich>
      </c:tx>
      <c:layout>
        <c:manualLayout>
          <c:xMode val="edge"/>
          <c:yMode val="edge"/>
          <c:x val="0.45618571434226829"/>
          <c:y val="4.1096072668335808E-2"/>
        </c:manualLayout>
      </c:layout>
      <c:overlay val="0"/>
      <c:spPr>
        <a:noFill/>
        <a:ln w="25400">
          <a:noFill/>
        </a:ln>
      </c:spPr>
    </c:title>
    <c:autoTitleDeleted val="0"/>
    <c:plotArea>
      <c:layout>
        <c:manualLayout>
          <c:layoutTarget val="inner"/>
          <c:xMode val="edge"/>
          <c:yMode val="edge"/>
          <c:x val="0.11261956508830061"/>
          <c:y val="0.13356795621348039"/>
          <c:w val="0.86626572130972312"/>
          <c:h val="0.63291659713562343"/>
        </c:manualLayout>
      </c:layout>
      <c:barChart>
        <c:barDir val="col"/>
        <c:grouping val="clustered"/>
        <c:varyColors val="0"/>
        <c:ser>
          <c:idx val="1"/>
          <c:order val="0"/>
          <c:tx>
            <c:strRef>
              <c:f>オフィス評価結果!$P$54</c:f>
              <c:strCache>
                <c:ptCount val="1"/>
                <c:pt idx="0">
                  <c:v>水消費量[実績値](L/㎡・年)</c:v>
                </c:pt>
              </c:strCache>
            </c:strRef>
          </c:tx>
          <c:spPr>
            <a:solidFill>
              <a:srgbClr val="99CCFF"/>
            </a:solidFill>
            <a:ln w="12700">
              <a:solidFill>
                <a:srgbClr val="000000"/>
              </a:solidFill>
              <a:prstDash val="solid"/>
            </a:ln>
          </c:spPr>
          <c:invertIfNegative val="0"/>
          <c:cat>
            <c:numRef>
              <c:f>オフィス評価結果!$O$55:$O$79</c:f>
              <c:numCache>
                <c:formatCode>0_ </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オフィス評価結果!$P$55:$P$79</c:f>
              <c:numCache>
                <c:formatCode>#,##0_);[Red]\(#,##0\)</c:formatCode>
                <c:ptCount val="25"/>
                <c:pt idx="0">
                  <c:v>42</c:v>
                </c:pt>
                <c:pt idx="1">
                  <c:v>75</c:v>
                </c:pt>
                <c:pt idx="2">
                  <c:v>148</c:v>
                </c:pt>
                <c:pt idx="3">
                  <c:v>199</c:v>
                </c:pt>
                <c:pt idx="4">
                  <c:v>222</c:v>
                </c:pt>
                <c:pt idx="5">
                  <c:v>233</c:v>
                </c:pt>
                <c:pt idx="6">
                  <c:v>236</c:v>
                </c:pt>
                <c:pt idx="7">
                  <c:v>189</c:v>
                </c:pt>
                <c:pt idx="8">
                  <c:v>163</c:v>
                </c:pt>
                <c:pt idx="9">
                  <c:v>135</c:v>
                </c:pt>
                <c:pt idx="10">
                  <c:v>131</c:v>
                </c:pt>
                <c:pt idx="11">
                  <c:v>75</c:v>
                </c:pt>
                <c:pt idx="12">
                  <c:v>48</c:v>
                </c:pt>
                <c:pt idx="13">
                  <c:v>47</c:v>
                </c:pt>
                <c:pt idx="14">
                  <c:v>25</c:v>
                </c:pt>
                <c:pt idx="15">
                  <c:v>24</c:v>
                </c:pt>
                <c:pt idx="16">
                  <c:v>22</c:v>
                </c:pt>
                <c:pt idx="17">
                  <c:v>16</c:v>
                </c:pt>
                <c:pt idx="18">
                  <c:v>13</c:v>
                </c:pt>
                <c:pt idx="19">
                  <c:v>6</c:v>
                </c:pt>
                <c:pt idx="20">
                  <c:v>11</c:v>
                </c:pt>
                <c:pt idx="21">
                  <c:v>4</c:v>
                </c:pt>
                <c:pt idx="22">
                  <c:v>10</c:v>
                </c:pt>
                <c:pt idx="23">
                  <c:v>5</c:v>
                </c:pt>
                <c:pt idx="24">
                  <c:v>3</c:v>
                </c:pt>
              </c:numCache>
            </c:numRef>
          </c:val>
        </c:ser>
        <c:ser>
          <c:idx val="2"/>
          <c:order val="1"/>
          <c:tx>
            <c:strRef>
              <c:f>オフィス評価結果!$Q$54</c:f>
              <c:strCache>
                <c:ptCount val="1"/>
                <c:pt idx="0">
                  <c:v>評価建物</c:v>
                </c:pt>
              </c:strCache>
            </c:strRef>
          </c:tx>
          <c:spPr>
            <a:solidFill>
              <a:srgbClr val="3366FF"/>
            </a:solidFill>
            <a:ln w="12700">
              <a:solidFill>
                <a:srgbClr val="000000"/>
              </a:solidFill>
              <a:prstDash val="solid"/>
            </a:ln>
          </c:spPr>
          <c:invertIfNegative val="0"/>
          <c:cat>
            <c:numRef>
              <c:f>オフィス評価結果!$O$55:$O$79</c:f>
              <c:numCache>
                <c:formatCode>0_ </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オフィス評価結果!$Q$55:$Q$79</c:f>
              <c:numCache>
                <c:formatCode>General</c:formatCode>
                <c:ptCount val="25"/>
                <c:pt idx="0">
                  <c:v>42</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ser>
        <c:dLbls>
          <c:showLegendKey val="0"/>
          <c:showVal val="0"/>
          <c:showCatName val="0"/>
          <c:showSerName val="0"/>
          <c:showPercent val="0"/>
          <c:showBubbleSize val="0"/>
        </c:dLbls>
        <c:gapWidth val="20"/>
        <c:overlap val="100"/>
        <c:axId val="111659184"/>
        <c:axId val="111659576"/>
      </c:barChart>
      <c:catAx>
        <c:axId val="111659184"/>
        <c:scaling>
          <c:orientation val="minMax"/>
        </c:scaling>
        <c:delete val="0"/>
        <c:axPos val="b"/>
        <c:title>
          <c:tx>
            <c:strRef>
              <c:f>オフィス評価結果!$P$54</c:f>
              <c:strCache>
                <c:ptCount val="1"/>
                <c:pt idx="0">
                  <c:v>水消費量[実績値](L/㎡・年)</c:v>
                </c:pt>
              </c:strCache>
            </c:strRef>
          </c:tx>
          <c:layout>
            <c:manualLayout>
              <c:xMode val="edge"/>
              <c:yMode val="edge"/>
              <c:x val="0.39690724179839515"/>
              <c:y val="0.90684930512718165"/>
            </c:manualLayout>
          </c:layout>
          <c:overlay val="0"/>
          <c:spPr>
            <a:noFill/>
            <a:ln w="25400">
              <a:noFill/>
            </a:ln>
          </c:spPr>
          <c:txPr>
            <a:bodyPr/>
            <a:lstStyle/>
            <a:p>
              <a:pPr>
                <a:defRPr sz="1100" b="1" i="0" u="none" strike="noStrike" baseline="0">
                  <a:solidFill>
                    <a:srgbClr val="000000"/>
                  </a:solidFill>
                  <a:latin typeface="ＭＳ Ｐゴシック"/>
                  <a:ea typeface="ＭＳ Ｐゴシック"/>
                  <a:cs typeface="ＭＳ Ｐゴシック"/>
                </a:defRPr>
              </a:pPr>
              <a:endParaRPr lang="ja-JP"/>
            </a:p>
          </c:txPr>
        </c:title>
        <c:numFmt formatCode="0_ "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11659576"/>
        <c:crosses val="autoZero"/>
        <c:auto val="1"/>
        <c:lblAlgn val="ctr"/>
        <c:lblOffset val="100"/>
        <c:tickLblSkip val="1"/>
        <c:tickMarkSkip val="1"/>
        <c:noMultiLvlLbl val="0"/>
      </c:catAx>
      <c:valAx>
        <c:axId val="111659576"/>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77324893211878E-2"/>
              <c:y val="0.38630114784039088"/>
            </c:manualLayout>
          </c:layout>
          <c:overlay val="0"/>
          <c:spPr>
            <a:noFill/>
            <a:ln w="25400">
              <a:noFill/>
            </a:ln>
          </c:spPr>
        </c:title>
        <c:numFmt formatCode="#,##0_);[Red]\(#,##0\)"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11659184"/>
        <c:crosses val="autoZero"/>
        <c:crossBetween val="between"/>
      </c:valAx>
      <c:spPr>
        <a:noFill/>
        <a:ln w="12700">
          <a:solidFill>
            <a:srgbClr val="808080"/>
          </a:solidFill>
          <a:prstDash val="solid"/>
        </a:ln>
      </c:spPr>
    </c:plotArea>
    <c:plotVisOnly val="0"/>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29E-2"/>
          <c:y val="7.4074967146112392E-2"/>
          <c:w val="0.93918918918918914"/>
          <c:h val="0.87655377789566324"/>
        </c:manualLayout>
      </c:layout>
      <c:barChart>
        <c:barDir val="bar"/>
        <c:grouping val="percentStacked"/>
        <c:varyColors val="0"/>
        <c:ser>
          <c:idx val="0"/>
          <c:order val="0"/>
          <c:tx>
            <c:strRef>
              <c:f>店舗評価結果!$O$16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店舗評価結果!$O$17</c:f>
              <c:numCache>
                <c:formatCode>General</c:formatCode>
                <c:ptCount val="1"/>
                <c:pt idx="0">
                  <c:v>0</c:v>
                </c:pt>
              </c:numCache>
            </c:numRef>
          </c:val>
        </c:ser>
        <c:ser>
          <c:idx val="1"/>
          <c:order val="1"/>
          <c:tx>
            <c:strRef>
              <c:f>店舗評価結果!$P$16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店舗評価結果!$P$17</c:f>
              <c:numCache>
                <c:formatCode>General</c:formatCode>
                <c:ptCount val="1"/>
                <c:pt idx="0">
                  <c:v>5</c:v>
                </c:pt>
              </c:numCache>
            </c:numRef>
          </c:val>
        </c:ser>
        <c:dLbls>
          <c:showLegendKey val="0"/>
          <c:showVal val="0"/>
          <c:showCatName val="0"/>
          <c:showSerName val="0"/>
          <c:showPercent val="0"/>
          <c:showBubbleSize val="0"/>
        </c:dLbls>
        <c:gapWidth val="50"/>
        <c:overlap val="100"/>
        <c:axId val="111656440"/>
        <c:axId val="111656048"/>
      </c:barChart>
      <c:catAx>
        <c:axId val="111656440"/>
        <c:scaling>
          <c:orientation val="minMax"/>
        </c:scaling>
        <c:delete val="1"/>
        <c:axPos val="l"/>
        <c:numFmt formatCode="General" sourceLinked="1"/>
        <c:majorTickMark val="out"/>
        <c:minorTickMark val="none"/>
        <c:tickLblPos val="nextTo"/>
        <c:crossAx val="111656048"/>
        <c:crosses val="autoZero"/>
        <c:auto val="1"/>
        <c:lblAlgn val="ctr"/>
        <c:lblOffset val="100"/>
        <c:noMultiLvlLbl val="0"/>
      </c:catAx>
      <c:valAx>
        <c:axId val="111656048"/>
        <c:scaling>
          <c:orientation val="minMax"/>
        </c:scaling>
        <c:delete val="1"/>
        <c:axPos val="b"/>
        <c:numFmt formatCode="0%" sourceLinked="1"/>
        <c:majorTickMark val="out"/>
        <c:minorTickMark val="none"/>
        <c:tickLblPos val="nextTo"/>
        <c:crossAx val="111656440"/>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2809817226"/>
          <c:y val="4.2386429614944529E-2"/>
        </c:manualLayout>
      </c:layout>
      <c:overlay val="0"/>
      <c:spPr>
        <a:noFill/>
        <a:ln w="25400">
          <a:noFill/>
        </a:ln>
      </c:spPr>
    </c:title>
    <c:autoTitleDeleted val="0"/>
    <c:plotArea>
      <c:layout>
        <c:manualLayout>
          <c:layoutTarget val="inner"/>
          <c:xMode val="edge"/>
          <c:yMode val="edge"/>
          <c:x val="0.31914917300084672"/>
          <c:y val="0.21629213483146068"/>
          <c:w val="0.38297900760101605"/>
          <c:h val="0.7078651685393258"/>
        </c:manualLayout>
      </c:layout>
      <c:radarChart>
        <c:radarStyle val="marker"/>
        <c:varyColors val="0"/>
        <c:ser>
          <c:idx val="0"/>
          <c:order val="0"/>
          <c:tx>
            <c:strRef>
              <c:f>店舗評価結果!$P$7</c:f>
              <c:strCache>
                <c:ptCount val="1"/>
                <c:pt idx="0">
                  <c:v>充足率</c:v>
                </c:pt>
              </c:strCache>
            </c:strRef>
          </c:tx>
          <c:spPr>
            <a:ln w="38100">
              <a:solidFill>
                <a:srgbClr val="000080"/>
              </a:solidFill>
              <a:prstDash val="solid"/>
            </a:ln>
          </c:spPr>
          <c:marker>
            <c:symbol val="none"/>
          </c:marker>
          <c:cat>
            <c:strRef>
              <c:f>店舗評価結果!$O$8:$O$12</c:f>
              <c:strCache>
                <c:ptCount val="5"/>
                <c:pt idx="0">
                  <c:v>１．エネルギー／温暖化ガス</c:v>
                </c:pt>
                <c:pt idx="1">
                  <c:v>２．水</c:v>
                </c:pt>
                <c:pt idx="2">
                  <c:v>３．資源利用／安全</c:v>
                </c:pt>
                <c:pt idx="3">
                  <c:v>４．生物多様性／敷地</c:v>
                </c:pt>
                <c:pt idx="4">
                  <c:v>５．屋内環境</c:v>
                </c:pt>
              </c:strCache>
            </c:strRef>
          </c:cat>
          <c:val>
            <c:numRef>
              <c:f>店舗評価結果!$P$8:$P$12</c:f>
              <c:numCache>
                <c:formatCode>0%</c:formatCode>
                <c:ptCount val="5"/>
                <c:pt idx="0">
                  <c:v>0</c:v>
                </c:pt>
                <c:pt idx="1">
                  <c:v>0</c:v>
                </c:pt>
                <c:pt idx="2">
                  <c:v>0</c:v>
                </c:pt>
                <c:pt idx="3">
                  <c:v>0</c:v>
                </c:pt>
                <c:pt idx="4">
                  <c:v>0</c:v>
                </c:pt>
              </c:numCache>
            </c:numRef>
          </c:val>
        </c:ser>
        <c:dLbls>
          <c:showLegendKey val="0"/>
          <c:showVal val="0"/>
          <c:showCatName val="0"/>
          <c:showSerName val="0"/>
          <c:showPercent val="0"/>
          <c:showBubbleSize val="0"/>
        </c:dLbls>
        <c:axId val="111657224"/>
        <c:axId val="111657616"/>
      </c:radarChart>
      <c:catAx>
        <c:axId val="11165722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11657616"/>
        <c:crosses val="autoZero"/>
        <c:auto val="0"/>
        <c:lblAlgn val="ctr"/>
        <c:lblOffset val="100"/>
        <c:noMultiLvlLbl val="0"/>
      </c:catAx>
      <c:valAx>
        <c:axId val="111657616"/>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11657224"/>
        <c:crosses val="autoZero"/>
        <c:crossBetween val="between"/>
      </c:valAx>
      <c:spPr>
        <a:noFill/>
        <a:ln w="25400">
          <a:noFill/>
        </a:ln>
      </c:spPr>
    </c:plotArea>
    <c:plotVisOnly val="0"/>
    <c:dispBlanksAs val="gap"/>
    <c:showDLblsOverMax val="0"/>
  </c:chart>
  <c:spPr>
    <a:solidFill>
      <a:srgbClr val="FFFFFF"/>
    </a:solid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物流評価結果!$O$16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物流評価結果!$O$17</c:f>
              <c:numCache>
                <c:formatCode>General</c:formatCode>
                <c:ptCount val="1"/>
                <c:pt idx="0">
                  <c:v>0</c:v>
                </c:pt>
              </c:numCache>
            </c:numRef>
          </c:val>
        </c:ser>
        <c:ser>
          <c:idx val="1"/>
          <c:order val="1"/>
          <c:tx>
            <c:strRef>
              <c:f>物流評価結果!$P$16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物流評価結果!$P$17</c:f>
              <c:numCache>
                <c:formatCode>General</c:formatCode>
                <c:ptCount val="1"/>
                <c:pt idx="0">
                  <c:v>5</c:v>
                </c:pt>
              </c:numCache>
            </c:numRef>
          </c:val>
        </c:ser>
        <c:dLbls>
          <c:showLegendKey val="0"/>
          <c:showVal val="0"/>
          <c:showCatName val="0"/>
          <c:showSerName val="0"/>
          <c:showPercent val="0"/>
          <c:showBubbleSize val="0"/>
        </c:dLbls>
        <c:gapWidth val="50"/>
        <c:overlap val="100"/>
        <c:axId val="111655264"/>
        <c:axId val="111652128"/>
      </c:barChart>
      <c:catAx>
        <c:axId val="111655264"/>
        <c:scaling>
          <c:orientation val="minMax"/>
        </c:scaling>
        <c:delete val="1"/>
        <c:axPos val="l"/>
        <c:numFmt formatCode="General" sourceLinked="1"/>
        <c:majorTickMark val="out"/>
        <c:minorTickMark val="none"/>
        <c:tickLblPos val="nextTo"/>
        <c:crossAx val="111652128"/>
        <c:crosses val="autoZero"/>
        <c:auto val="1"/>
        <c:lblAlgn val="ctr"/>
        <c:lblOffset val="100"/>
        <c:noMultiLvlLbl val="0"/>
      </c:catAx>
      <c:valAx>
        <c:axId val="111652128"/>
        <c:scaling>
          <c:orientation val="minMax"/>
        </c:scaling>
        <c:delete val="1"/>
        <c:axPos val="b"/>
        <c:numFmt formatCode="0%" sourceLinked="1"/>
        <c:majorTickMark val="out"/>
        <c:minorTickMark val="none"/>
        <c:tickLblPos val="nextTo"/>
        <c:crossAx val="111655264"/>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物流評価結果!$P$7</c:f>
              <c:strCache>
                <c:ptCount val="1"/>
                <c:pt idx="0">
                  <c:v>充足率</c:v>
                </c:pt>
              </c:strCache>
            </c:strRef>
          </c:tx>
          <c:spPr>
            <a:ln w="38100">
              <a:solidFill>
                <a:srgbClr val="000080"/>
              </a:solidFill>
              <a:prstDash val="solid"/>
            </a:ln>
          </c:spPr>
          <c:marker>
            <c:symbol val="none"/>
          </c:marker>
          <c:cat>
            <c:strRef>
              <c:f>物流評価結果!$O$8:$O$12</c:f>
              <c:strCache>
                <c:ptCount val="5"/>
                <c:pt idx="0">
                  <c:v>１．エネルギー／温暖化ガス</c:v>
                </c:pt>
                <c:pt idx="1">
                  <c:v>２．水</c:v>
                </c:pt>
                <c:pt idx="2">
                  <c:v>３．資源利用／安全</c:v>
                </c:pt>
                <c:pt idx="3">
                  <c:v>４．生物多様性／敷地</c:v>
                </c:pt>
                <c:pt idx="4">
                  <c:v>５．屋内環境</c:v>
                </c:pt>
              </c:strCache>
            </c:strRef>
          </c:cat>
          <c:val>
            <c:numRef>
              <c:f>物流評価結果!$P$8:$P$12</c:f>
              <c:numCache>
                <c:formatCode>0%</c:formatCode>
                <c:ptCount val="5"/>
                <c:pt idx="0">
                  <c:v>0</c:v>
                </c:pt>
                <c:pt idx="1">
                  <c:v>0</c:v>
                </c:pt>
                <c:pt idx="2">
                  <c:v>0</c:v>
                </c:pt>
                <c:pt idx="3">
                  <c:v>0</c:v>
                </c:pt>
                <c:pt idx="4">
                  <c:v>0</c:v>
                </c:pt>
              </c:numCache>
            </c:numRef>
          </c:val>
        </c:ser>
        <c:dLbls>
          <c:showLegendKey val="0"/>
          <c:showVal val="0"/>
          <c:showCatName val="0"/>
          <c:showSerName val="0"/>
          <c:showPercent val="0"/>
          <c:showBubbleSize val="0"/>
        </c:dLbls>
        <c:axId val="112201280"/>
        <c:axId val="112199712"/>
      </c:radarChart>
      <c:catAx>
        <c:axId val="11220128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12199712"/>
        <c:crosses val="autoZero"/>
        <c:auto val="0"/>
        <c:lblAlgn val="ctr"/>
        <c:lblOffset val="100"/>
        <c:noMultiLvlLbl val="0"/>
      </c:catAx>
      <c:valAx>
        <c:axId val="112199712"/>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12201280"/>
        <c:crosses val="autoZero"/>
        <c:crossBetween val="between"/>
      </c:valAx>
      <c:spPr>
        <a:noFill/>
        <a:ln w="25400">
          <a:noFill/>
        </a:ln>
      </c:spPr>
    </c:plotArea>
    <c:plotVisOnly val="0"/>
    <c:dispBlanksAs val="gap"/>
    <c:showDLblsOverMax val="0"/>
  </c:chart>
  <c:spPr>
    <a:solidFill>
      <a:srgbClr val="FFFFFF"/>
    </a:solid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物流評価結果!$P$23</c:f>
          <c:strCache>
            <c:ptCount val="1"/>
            <c:pt idx="0">
              <c:v>10,000㎡未満</c:v>
            </c:pt>
          </c:strCache>
        </c:strRef>
      </c:tx>
      <c:layout>
        <c:manualLayout>
          <c:xMode val="edge"/>
          <c:yMode val="edge"/>
          <c:x val="0.41839414551244636"/>
          <c:y val="3.3766233766233764E-2"/>
        </c:manualLayout>
      </c:layout>
      <c:overlay val="0"/>
      <c:spPr>
        <a:noFill/>
        <a:ln w="25400">
          <a:noFill/>
        </a:ln>
      </c:spPr>
      <c:txPr>
        <a:bodyPr/>
        <a:lstStyle/>
        <a:p>
          <a:pPr>
            <a:defRPr sz="1400" b="1" i="0" u="none" strike="noStrike" baseline="0">
              <a:solidFill>
                <a:srgbClr val="000000"/>
              </a:solidFill>
              <a:latin typeface="ＭＳ Ｐゴシック"/>
              <a:ea typeface="ＭＳ Ｐゴシック"/>
              <a:cs typeface="ＭＳ Ｐゴシック"/>
            </a:defRPr>
          </a:pPr>
          <a:endParaRPr lang="ja-JP"/>
        </a:p>
      </c:txPr>
    </c:title>
    <c:autoTitleDeleted val="0"/>
    <c:plotArea>
      <c:layout>
        <c:manualLayout>
          <c:layoutTarget val="inner"/>
          <c:xMode val="edge"/>
          <c:yMode val="edge"/>
          <c:x val="0.11649016641452346"/>
          <c:y val="0.11948067101343222"/>
          <c:w val="0.86233043864978343"/>
          <c:h val="0.65194887879068475"/>
        </c:manualLayout>
      </c:layout>
      <c:barChart>
        <c:barDir val="col"/>
        <c:grouping val="clustered"/>
        <c:varyColors val="0"/>
        <c:ser>
          <c:idx val="1"/>
          <c:order val="0"/>
          <c:tx>
            <c:strRef>
              <c:f>物流評価結果!$P$23</c:f>
              <c:strCache>
                <c:ptCount val="1"/>
                <c:pt idx="0">
                  <c:v>10,000㎡未満</c:v>
                </c:pt>
              </c:strCache>
            </c:strRef>
          </c:tx>
          <c:spPr>
            <a:solidFill>
              <a:srgbClr val="FFCC99"/>
            </a:solidFill>
            <a:ln w="12700">
              <a:solidFill>
                <a:srgbClr val="000000"/>
              </a:solidFill>
              <a:prstDash val="solid"/>
            </a:ln>
          </c:spPr>
          <c:invertIfNegative val="0"/>
          <c:cat>
            <c:numRef>
              <c:f>物流評価結果!$O$24:$O$48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物流評価結果!$P$24:$P$48</c:f>
              <c:numCache>
                <c:formatCode>General</c:formatCode>
                <c:ptCount val="25"/>
                <c:pt idx="0">
                  <c:v>6</c:v>
                </c:pt>
                <c:pt idx="1">
                  <c:v>44</c:v>
                </c:pt>
                <c:pt idx="2">
                  <c:v>62</c:v>
                </c:pt>
                <c:pt idx="3">
                  <c:v>88</c:v>
                </c:pt>
                <c:pt idx="4">
                  <c:v>163</c:v>
                </c:pt>
                <c:pt idx="5">
                  <c:v>226</c:v>
                </c:pt>
                <c:pt idx="6">
                  <c:v>233</c:v>
                </c:pt>
                <c:pt idx="7">
                  <c:v>219</c:v>
                </c:pt>
                <c:pt idx="8">
                  <c:v>157</c:v>
                </c:pt>
                <c:pt idx="9">
                  <c:v>115</c:v>
                </c:pt>
                <c:pt idx="10">
                  <c:v>79</c:v>
                </c:pt>
                <c:pt idx="11">
                  <c:v>52</c:v>
                </c:pt>
                <c:pt idx="12">
                  <c:v>36</c:v>
                </c:pt>
                <c:pt idx="13">
                  <c:v>24</c:v>
                </c:pt>
                <c:pt idx="14">
                  <c:v>22</c:v>
                </c:pt>
                <c:pt idx="15">
                  <c:v>10</c:v>
                </c:pt>
                <c:pt idx="16">
                  <c:v>11</c:v>
                </c:pt>
                <c:pt idx="17">
                  <c:v>7</c:v>
                </c:pt>
                <c:pt idx="18">
                  <c:v>10</c:v>
                </c:pt>
                <c:pt idx="19">
                  <c:v>5</c:v>
                </c:pt>
                <c:pt idx="20">
                  <c:v>6</c:v>
                </c:pt>
                <c:pt idx="21">
                  <c:v>4</c:v>
                </c:pt>
                <c:pt idx="22">
                  <c:v>4</c:v>
                </c:pt>
                <c:pt idx="23">
                  <c:v>1</c:v>
                </c:pt>
                <c:pt idx="24">
                  <c:v>2</c:v>
                </c:pt>
              </c:numCache>
            </c:numRef>
          </c:val>
        </c:ser>
        <c:ser>
          <c:idx val="2"/>
          <c:order val="1"/>
          <c:tx>
            <c:strRef>
              <c:f>物流評価結果!$Q$23</c:f>
              <c:strCache>
                <c:ptCount val="1"/>
                <c:pt idx="0">
                  <c:v>評価建物</c:v>
                </c:pt>
              </c:strCache>
            </c:strRef>
          </c:tx>
          <c:spPr>
            <a:solidFill>
              <a:srgbClr val="FF9900"/>
            </a:solidFill>
            <a:ln w="12700">
              <a:solidFill>
                <a:srgbClr val="000000"/>
              </a:solidFill>
              <a:prstDash val="solid"/>
            </a:ln>
          </c:spPr>
          <c:invertIfNegative val="0"/>
          <c:cat>
            <c:numRef>
              <c:f>物流評価結果!$O$24:$O$48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物流評価結果!$Q$24:$Q$48</c:f>
              <c:numCache>
                <c:formatCode>General</c:formatCode>
                <c:ptCount val="25"/>
                <c:pt idx="0">
                  <c:v>6</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ser>
        <c:dLbls>
          <c:showLegendKey val="0"/>
          <c:showVal val="0"/>
          <c:showCatName val="0"/>
          <c:showSerName val="0"/>
          <c:showPercent val="0"/>
          <c:showBubbleSize val="0"/>
        </c:dLbls>
        <c:gapWidth val="20"/>
        <c:overlap val="100"/>
        <c:axId val="112197752"/>
        <c:axId val="112198928"/>
      </c:barChart>
      <c:catAx>
        <c:axId val="112197752"/>
        <c:scaling>
          <c:orientation val="minMax"/>
        </c:scaling>
        <c:delete val="0"/>
        <c:axPos val="b"/>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一次エネルギー消費原単位[実績値](MJ/㎡・年)</a:t>
                </a:r>
              </a:p>
            </c:rich>
          </c:tx>
          <c:layout>
            <c:manualLayout>
              <c:xMode val="edge"/>
              <c:yMode val="edge"/>
              <c:x val="0.30958565126409121"/>
              <c:y val="0.91688420765586121"/>
            </c:manualLayout>
          </c:layout>
          <c:overlay val="0"/>
          <c:spPr>
            <a:noFill/>
            <a:ln w="25400">
              <a:noFill/>
            </a:ln>
          </c:spPr>
        </c:title>
        <c:numFmt formatCode="#,##0_);[Red]\(#,##0\)"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12198928"/>
        <c:crosses val="autoZero"/>
        <c:auto val="1"/>
        <c:lblAlgn val="ctr"/>
        <c:lblOffset val="100"/>
        <c:tickLblSkip val="1"/>
        <c:tickMarkSkip val="1"/>
        <c:noMultiLvlLbl val="0"/>
      </c:catAx>
      <c:valAx>
        <c:axId val="112198928"/>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906822161601964E-2"/>
              <c:y val="0.35584470123052797"/>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12197752"/>
        <c:crosses val="autoZero"/>
        <c:crossBetween val="between"/>
      </c:valAx>
      <c:spPr>
        <a:noFill/>
        <a:ln w="12700">
          <a:solidFill>
            <a:srgbClr val="808080"/>
          </a:solidFill>
          <a:prstDash val="solid"/>
        </a:ln>
      </c:spPr>
    </c:plotArea>
    <c:plotVisOnly val="0"/>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emf"/><Relationship Id="rId6" Type="http://schemas.openxmlformats.org/officeDocument/2006/relationships/image" Target="../media/image4.png"/><Relationship Id="rId5" Type="http://schemas.openxmlformats.org/officeDocument/2006/relationships/chart" Target="../charts/chart4.xml"/><Relationship Id="rId4" Type="http://schemas.openxmlformats.org/officeDocument/2006/relationships/chart" Target="../charts/chart3.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image" Target="../media/image1.emf"/><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image" Target="../media/image1.emf"/><Relationship Id="rId5" Type="http://schemas.openxmlformats.org/officeDocument/2006/relationships/image" Target="../media/image4.png"/><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168226" name="Picture 3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190500</xdr:colOff>
      <xdr:row>15</xdr:row>
      <xdr:rowOff>47625</xdr:rowOff>
    </xdr:from>
    <xdr:to>
      <xdr:col>8</xdr:col>
      <xdr:colOff>666750</xdr:colOff>
      <xdr:row>19</xdr:row>
      <xdr:rowOff>95250</xdr:rowOff>
    </xdr:to>
    <xdr:graphicFrame macro="">
      <xdr:nvGraphicFramePr>
        <xdr:cNvPr id="168227"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87965</xdr:colOff>
      <xdr:row>1</xdr:row>
      <xdr:rowOff>107015</xdr:rowOff>
    </xdr:from>
    <xdr:to>
      <xdr:col>23</xdr:col>
      <xdr:colOff>5579409</xdr:colOff>
      <xdr:row>21</xdr:row>
      <xdr:rowOff>154640</xdr:rowOff>
    </xdr:to>
    <xdr:graphicFrame macro="">
      <xdr:nvGraphicFramePr>
        <xdr:cNvPr id="168228"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76761</xdr:colOff>
      <xdr:row>22</xdr:row>
      <xdr:rowOff>110378</xdr:rowOff>
    </xdr:from>
    <xdr:to>
      <xdr:col>23</xdr:col>
      <xdr:colOff>5591736</xdr:colOff>
      <xdr:row>44</xdr:row>
      <xdr:rowOff>112060</xdr:rowOff>
    </xdr:to>
    <xdr:graphicFrame macro="">
      <xdr:nvGraphicFramePr>
        <xdr:cNvPr id="168229"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22</xdr:col>
      <xdr:colOff>70597</xdr:colOff>
      <xdr:row>45</xdr:row>
      <xdr:rowOff>78441</xdr:rowOff>
    </xdr:from>
    <xdr:to>
      <xdr:col>23</xdr:col>
      <xdr:colOff>5591735</xdr:colOff>
      <xdr:row>68</xdr:row>
      <xdr:rowOff>67236</xdr:rowOff>
    </xdr:to>
    <xdr:graphicFrame macro="">
      <xdr:nvGraphicFramePr>
        <xdr:cNvPr id="168230"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1</xdr:col>
      <xdr:colOff>71437</xdr:colOff>
      <xdr:row>1</xdr:row>
      <xdr:rowOff>11906</xdr:rowOff>
    </xdr:from>
    <xdr:to>
      <xdr:col>7</xdr:col>
      <xdr:colOff>945740</xdr:colOff>
      <xdr:row>4</xdr:row>
      <xdr:rowOff>154781</xdr:rowOff>
    </xdr:to>
    <xdr:pic>
      <xdr:nvPicPr>
        <xdr:cNvPr id="2" name="図 1"/>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14312" y="178594"/>
          <a:ext cx="4874803" cy="6429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1611" name="Picture 3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190500</xdr:colOff>
      <xdr:row>15</xdr:row>
      <xdr:rowOff>47625</xdr:rowOff>
    </xdr:from>
    <xdr:to>
      <xdr:col>8</xdr:col>
      <xdr:colOff>666750</xdr:colOff>
      <xdr:row>19</xdr:row>
      <xdr:rowOff>95250</xdr:rowOff>
    </xdr:to>
    <xdr:graphicFrame macro="">
      <xdr:nvGraphicFramePr>
        <xdr:cNvPr id="1612"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112061</xdr:colOff>
      <xdr:row>1</xdr:row>
      <xdr:rowOff>129428</xdr:rowOff>
    </xdr:from>
    <xdr:to>
      <xdr:col>23</xdr:col>
      <xdr:colOff>5580529</xdr:colOff>
      <xdr:row>21</xdr:row>
      <xdr:rowOff>177053</xdr:rowOff>
    </xdr:to>
    <xdr:graphicFrame macro="">
      <xdr:nvGraphicFramePr>
        <xdr:cNvPr id="1613"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47625</xdr:colOff>
      <xdr:row>1</xdr:row>
      <xdr:rowOff>11906</xdr:rowOff>
    </xdr:from>
    <xdr:to>
      <xdr:col>7</xdr:col>
      <xdr:colOff>921928</xdr:colOff>
      <xdr:row>4</xdr:row>
      <xdr:rowOff>154781</xdr:rowOff>
    </xdr:to>
    <xdr:pic>
      <xdr:nvPicPr>
        <xdr:cNvPr id="9" name="図 8"/>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90500" y="178594"/>
          <a:ext cx="4874803" cy="64293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190500</xdr:colOff>
      <xdr:row>15</xdr:row>
      <xdr:rowOff>47625</xdr:rowOff>
    </xdr:from>
    <xdr:to>
      <xdr:col>8</xdr:col>
      <xdr:colOff>666750</xdr:colOff>
      <xdr:row>19</xdr:row>
      <xdr:rowOff>95250</xdr:rowOff>
    </xdr:to>
    <xdr:graphicFrame macro="">
      <xdr:nvGraphicFramePr>
        <xdr:cNvPr id="3"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54350</xdr:colOff>
      <xdr:row>1</xdr:row>
      <xdr:rowOff>140634</xdr:rowOff>
    </xdr:from>
    <xdr:to>
      <xdr:col>23</xdr:col>
      <xdr:colOff>5500969</xdr:colOff>
      <xdr:row>21</xdr:row>
      <xdr:rowOff>188259</xdr:rowOff>
    </xdr:to>
    <xdr:graphicFrame macro="">
      <xdr:nvGraphicFramePr>
        <xdr:cNvPr id="4"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26</xdr:col>
      <xdr:colOff>334494</xdr:colOff>
      <xdr:row>22</xdr:row>
      <xdr:rowOff>110379</xdr:rowOff>
    </xdr:from>
    <xdr:to>
      <xdr:col>35</xdr:col>
      <xdr:colOff>336176</xdr:colOff>
      <xdr:row>44</xdr:row>
      <xdr:rowOff>100852</xdr:rowOff>
    </xdr:to>
    <xdr:graphicFrame macro="">
      <xdr:nvGraphicFramePr>
        <xdr:cNvPr id="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xdr:col>
      <xdr:colOff>71437</xdr:colOff>
      <xdr:row>1</xdr:row>
      <xdr:rowOff>11906</xdr:rowOff>
    </xdr:from>
    <xdr:to>
      <xdr:col>7</xdr:col>
      <xdr:colOff>945740</xdr:colOff>
      <xdr:row>4</xdr:row>
      <xdr:rowOff>154781</xdr:rowOff>
    </xdr:to>
    <xdr:pic>
      <xdr:nvPicPr>
        <xdr:cNvPr id="7" name="図 6"/>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14312" y="183356"/>
          <a:ext cx="4874803" cy="6572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282575</xdr:colOff>
      <xdr:row>0</xdr:row>
      <xdr:rowOff>104775</xdr:rowOff>
    </xdr:from>
    <xdr:to>
      <xdr:col>16</xdr:col>
      <xdr:colOff>444340</xdr:colOff>
      <xdr:row>36</xdr:row>
      <xdr:rowOff>53941</xdr:rowOff>
    </xdr:to>
    <xdr:sp macro="" textlink="">
      <xdr:nvSpPr>
        <xdr:cNvPr id="4098" name="Text Box 2"/>
        <xdr:cNvSpPr txBox="1">
          <a:spLocks noChangeArrowheads="1"/>
        </xdr:cNvSpPr>
      </xdr:nvSpPr>
      <xdr:spPr bwMode="auto">
        <a:xfrm>
          <a:off x="4400550" y="104775"/>
          <a:ext cx="70104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defRPr sz="1000"/>
          </a:pPr>
          <a:r>
            <a:rPr lang="ja-JP" altLang="en-US" sz="1100" b="0" i="0" u="none" strike="noStrike" baseline="0">
              <a:solidFill>
                <a:srgbClr val="FF0000"/>
              </a:solidFill>
              <a:latin typeface="ＭＳ Ｐゴシック"/>
              <a:ea typeface="ＭＳ Ｐゴシック"/>
            </a:rPr>
            <a:t>　　</a:t>
          </a:r>
        </a:p>
        <a:p>
          <a:pPr algn="l" rtl="0">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不動産 </a:t>
          </a:r>
          <a:r>
            <a:rPr lang="en-US" altLang="ja-JP" sz="1100" b="0" i="0" u="none" strike="noStrike" baseline="0">
              <a:solidFill>
                <a:srgbClr val="000000"/>
              </a:solidFill>
              <a:latin typeface="ＭＳ Ｐゴシック"/>
              <a:ea typeface="ＭＳ Ｐゴシック"/>
            </a:rPr>
            <a:t>2016</a:t>
          </a:r>
          <a:r>
            <a:rPr lang="ja-JP" altLang="en-US" sz="1100" b="0" i="0" u="none" strike="noStrike" baseline="0">
              <a:solidFill>
                <a:srgbClr val="000000"/>
              </a:solidFill>
              <a:latin typeface="ＭＳ Ｐゴシック"/>
              <a:ea typeface="ＭＳ Ｐゴシック"/>
            </a:rPr>
            <a:t>年版　評価ソフト</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Microsoft Excel 20</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3 for Windows版</a:t>
          </a:r>
        </a:p>
        <a:p>
          <a:pPr algn="l" rtl="0">
            <a:defRPr sz="1000"/>
          </a:pPr>
          <a:r>
            <a:rPr lang="ja-JP" altLang="en-US" sz="1100" b="0" i="0" u="none" strike="noStrike" baseline="0">
              <a:solidFill>
                <a:srgbClr val="000000"/>
              </a:solidFill>
              <a:latin typeface="ＭＳ Ｐゴシック"/>
              <a:ea typeface="ＭＳ Ｐゴシック"/>
            </a:rPr>
            <a:t>       CASBEE-MP_201</a:t>
          </a:r>
          <a:r>
            <a:rPr lang="en-US" altLang="ja-JP" sz="1100" b="0" i="0" u="none" strike="noStrike" baseline="0">
              <a:solidFill>
                <a:srgbClr val="000000"/>
              </a:solidFill>
              <a:latin typeface="ＭＳ Ｐゴシック"/>
              <a:ea typeface="ＭＳ Ｐゴシック"/>
            </a:rPr>
            <a:t>6</a:t>
          </a:r>
          <a:r>
            <a:rPr lang="ja-JP" altLang="en-US" sz="1100" b="0" i="0" u="none" strike="noStrike" baseline="0">
              <a:solidFill>
                <a:srgbClr val="000000"/>
              </a:solidFill>
              <a:latin typeface="ＭＳ Ｐゴシック"/>
              <a:ea typeface="ＭＳ Ｐゴシック"/>
            </a:rPr>
            <a:t>(v.</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3</a:t>
          </a:r>
          <a:r>
            <a:rPr lang="ja-JP" altLang="en-US"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20</a:t>
          </a:r>
          <a:r>
            <a:rPr lang="en-US" altLang="ja-JP" sz="1100" b="0" i="0" u="none" strike="noStrike" baseline="0">
              <a:solidFill>
                <a:srgbClr val="000000"/>
              </a:solidFill>
              <a:latin typeface="ＭＳ Ｐゴシック"/>
              <a:ea typeface="ＭＳ Ｐゴシック"/>
            </a:rPr>
            <a:t>16</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7</a:t>
          </a:r>
          <a:r>
            <a:rPr lang="ja-JP" altLang="en-US" sz="1100" b="0" i="0" u="none" strike="noStrike" baseline="0">
              <a:solidFill>
                <a:srgbClr val="000000"/>
              </a:solidFill>
              <a:latin typeface="ＭＳ Ｐゴシック"/>
              <a:ea typeface="ＭＳ Ｐゴシック"/>
            </a:rPr>
            <a:t>月発行</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ソフト開発者　 一般社団法人　日本サステナブル建築協会 （JSBC)　　　</a:t>
          </a:r>
        </a:p>
        <a:p>
          <a:pPr algn="l" rtl="0">
            <a:defRPr sz="1000"/>
          </a:pPr>
          <a:r>
            <a:rPr lang="ja-JP" altLang="en-US" sz="1100" b="0" i="0" u="none" strike="noStrike" baseline="0">
              <a:solidFill>
                <a:srgbClr val="000000"/>
              </a:solidFill>
              <a:latin typeface="ＭＳ Ｐゴシック"/>
              <a:ea typeface="ＭＳ Ｐゴシック"/>
            </a:rPr>
            <a:t>                          ( 建築物の総合的環境評価研究委員会 )　</a:t>
          </a:r>
        </a:p>
        <a:p>
          <a:pPr algn="l" rtl="0">
            <a:lnSpc>
              <a:spcPts val="1200"/>
            </a:lnSpc>
            <a:defRPr sz="1000"/>
          </a:pPr>
          <a:r>
            <a:rPr lang="ja-JP" altLang="en-US" sz="1100" b="0" i="0" u="none" strike="noStrike" baseline="0">
              <a:solidFill>
                <a:srgbClr val="000000"/>
              </a:solidFill>
              <a:latin typeface="ＭＳ Ｐゴシック"/>
              <a:ea typeface="ＭＳ Ｐゴシック"/>
            </a:rPr>
            <a:t>       </a:t>
          </a:r>
        </a:p>
        <a:p>
          <a:pPr algn="l" rtl="0">
            <a:lnSpc>
              <a:spcPts val="1200"/>
            </a:lnSpc>
            <a:defRPr sz="1000"/>
          </a:pPr>
          <a:r>
            <a:rPr lang="ja-JP" altLang="en-US" sz="1100" b="0" i="0" u="none" strike="noStrike" baseline="0">
              <a:solidFill>
                <a:srgbClr val="000000"/>
              </a:solidFill>
              <a:latin typeface="ＭＳ Ｐゴシック"/>
              <a:ea typeface="ＭＳ Ｐゴシック"/>
            </a:rPr>
            <a:t>       企画・発行　　一般財団法人　建築環境・省エネルギー機構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ソフトの内容等に関する問い合わせ　  </a:t>
          </a:r>
        </a:p>
        <a:p>
          <a:pPr algn="l" rtl="0">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lnSpc>
              <a:spcPts val="1200"/>
            </a:lnSpc>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また、Microsoft Windows、Microsoft Excel 20</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3 等の操作に関しては、</a:t>
          </a:r>
        </a:p>
        <a:p>
          <a:pPr algn="l" rtl="0">
            <a:lnSpc>
              <a:spcPts val="11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lnSpc>
              <a:spcPts val="1100"/>
            </a:lnSpc>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一般財団法人　建築環境・省エネルギー機構</a:t>
          </a:r>
        </a:p>
        <a:p>
          <a:pPr algn="l" rtl="0">
            <a:lnSpc>
              <a:spcPts val="1100"/>
            </a:lnSpc>
            <a:defRPr sz="1000"/>
          </a:pPr>
          <a:r>
            <a:rPr lang="ja-JP" altLang="en-US" sz="1100" b="0" i="0" u="none" strike="noStrike" baseline="0">
              <a:solidFill>
                <a:srgbClr val="000000"/>
              </a:solidFill>
              <a:latin typeface="ＭＳ Ｐゴシック"/>
              <a:ea typeface="ＭＳ Ｐゴシック"/>
            </a:rPr>
            <a:t>　　　　　〒102-0083　東京都千代田区麹町３－５－１全共連ビル麹町館</a:t>
          </a:r>
        </a:p>
        <a:p>
          <a:pPr algn="l" rtl="0">
            <a:defRPr sz="1000"/>
          </a:pPr>
          <a:r>
            <a:rPr lang="ja-JP" altLang="en-US" sz="1100" b="0" i="0" u="none" strike="noStrike" baseline="0">
              <a:solidFill>
                <a:srgbClr val="000000"/>
              </a:solidFill>
              <a:latin typeface="ＭＳ Ｐゴシック"/>
              <a:ea typeface="ＭＳ Ｐゴシック"/>
            </a:rPr>
            <a:t>　　　　　E-Mail  casbee-info@</a:t>
          </a:r>
          <a:r>
            <a:rPr lang="en-US" altLang="ja-JP" sz="1100" b="0" i="0" u="none" strike="noStrike" baseline="0">
              <a:solidFill>
                <a:srgbClr val="000000"/>
              </a:solidFill>
              <a:latin typeface="ＭＳ Ｐゴシック"/>
              <a:ea typeface="ＭＳ Ｐゴシック"/>
            </a:rPr>
            <a:t>ibec</a:t>
          </a:r>
          <a:r>
            <a:rPr lang="ja-JP" altLang="en-US" sz="1100" b="0" i="0" u="none" strike="noStrike" baseline="0">
              <a:solidFill>
                <a:srgbClr val="000000"/>
              </a:solidFill>
              <a:latin typeface="ＭＳ Ｐゴシック"/>
              <a:ea typeface="ＭＳ Ｐゴシック"/>
            </a:rPr>
            <a:t>.or.jp</a:t>
          </a:r>
        </a:p>
        <a:p>
          <a:pPr algn="l" rtl="0">
            <a:lnSpc>
              <a:spcPts val="1100"/>
            </a:lnSpc>
            <a:defRPr sz="1000"/>
          </a:pPr>
          <a:r>
            <a:rPr lang="ja-JP" altLang="en-US" sz="1100" b="0" i="0" u="none" strike="noStrike" baseline="0">
              <a:solidFill>
                <a:srgbClr val="000000"/>
              </a:solidFill>
              <a:latin typeface="ＭＳ Ｐゴシック"/>
              <a:ea typeface="ＭＳ Ｐゴシック"/>
            </a:rPr>
            <a:t>　　　　　URL　http://www.</a:t>
          </a:r>
          <a:r>
            <a:rPr lang="en-US" altLang="ja-JP" sz="1100" b="0" i="0" u="none" strike="noStrike" baseline="0">
              <a:solidFill>
                <a:srgbClr val="000000"/>
              </a:solidFill>
              <a:latin typeface="ＭＳ Ｐゴシック"/>
              <a:ea typeface="ＭＳ Ｐゴシック"/>
            </a:rPr>
            <a:t>ibec</a:t>
          </a:r>
          <a:r>
            <a:rPr lang="ja-JP" altLang="en-US" sz="1100" b="0" i="0" u="none" strike="noStrike" baseline="0">
              <a:solidFill>
                <a:srgbClr val="000000"/>
              </a:solidFill>
              <a:latin typeface="ＭＳ Ｐゴシック"/>
              <a:ea typeface="ＭＳ Ｐゴシック"/>
            </a:rPr>
            <a:t>.or.jp/CASBEE　　</a:t>
          </a:r>
        </a:p>
        <a:p>
          <a:pPr algn="l" rtl="0">
            <a:lnSpc>
              <a:spcPts val="1200"/>
            </a:lnSpc>
            <a:defRPr sz="1000"/>
          </a:pPr>
          <a:r>
            <a:rPr lang="ja-JP" altLang="en-US" sz="1100" b="0" i="0" u="none" strike="noStrike" baseline="0">
              <a:solidFill>
                <a:srgbClr val="000000"/>
              </a:solidFill>
              <a:latin typeface="ＭＳ Ｐゴシック"/>
              <a:ea typeface="ＭＳ Ｐゴシック"/>
            </a:rPr>
            <a:t>　　　　　</a:t>
          </a:r>
        </a:p>
        <a:p>
          <a:pPr algn="l" rtl="0">
            <a:lnSpc>
              <a:spcPts val="1200"/>
            </a:lnSpc>
            <a:defRPr sz="1000"/>
          </a:pPr>
          <a:r>
            <a:rPr lang="ja-JP" altLang="en-US" sz="1100" b="0" i="0" u="none" strike="noStrike" baseline="0">
              <a:solidFill>
                <a:srgbClr val="000000"/>
              </a:solidFill>
              <a:latin typeface="ＭＳ Ｐゴシック"/>
              <a:ea typeface="ＭＳ Ｐゴシック"/>
            </a:rPr>
            <a:t> Copyright ©201</a:t>
          </a:r>
          <a:r>
            <a:rPr lang="en-US" altLang="ja-JP" sz="1100" b="0" i="0" u="none" strike="noStrike" baseline="0">
              <a:solidFill>
                <a:srgbClr val="000000"/>
              </a:solidFill>
              <a:latin typeface="ＭＳ Ｐゴシック"/>
              <a:ea typeface="ＭＳ Ｐゴシック"/>
            </a:rPr>
            <a:t>6</a:t>
          </a:r>
          <a:r>
            <a:rPr lang="ja-JP" altLang="en-US" sz="1100" b="0" i="0" u="none" strike="noStrike" baseline="0">
              <a:solidFill>
                <a:srgbClr val="000000"/>
              </a:solidFill>
              <a:latin typeface="ＭＳ Ｐゴシック"/>
              <a:ea typeface="ＭＳ Ｐゴシック"/>
            </a:rPr>
            <a:t> Japan Sustainable Building Consortium (JSBC)</a:t>
          </a:r>
          <a:endParaRPr lang="ja-JP" altLang="en-US"/>
        </a:p>
      </xdr:txBody>
    </xdr:sp>
    <xdr:clientData/>
  </xdr:twoCellAnchor>
  <xdr:twoCellAnchor>
    <xdr:from>
      <xdr:col>0</xdr:col>
      <xdr:colOff>111125</xdr:colOff>
      <xdr:row>0</xdr:row>
      <xdr:rowOff>104775</xdr:rowOff>
    </xdr:from>
    <xdr:to>
      <xdr:col>6</xdr:col>
      <xdr:colOff>149225</xdr:colOff>
      <xdr:row>36</xdr:row>
      <xdr:rowOff>53941</xdr:rowOff>
    </xdr:to>
    <xdr:sp macro="" textlink="">
      <xdr:nvSpPr>
        <xdr:cNvPr id="4099" name="Text Box 3"/>
        <xdr:cNvSpPr txBox="1">
          <a:spLocks noChangeArrowheads="1"/>
        </xdr:cNvSpPr>
      </xdr:nvSpPr>
      <xdr:spPr bwMode="auto">
        <a:xfrm>
          <a:off x="114300" y="104775"/>
          <a:ext cx="41529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20</a:t>
          </a:r>
          <a:r>
            <a:rPr lang="en-US" altLang="ja-JP" sz="1100" b="0" i="0" u="none" strike="noStrike" baseline="0">
              <a:solidFill>
                <a:srgbClr val="000000"/>
              </a:solidFill>
              <a:latin typeface="ＭＳ Ｐゴシック"/>
              <a:ea typeface="ＭＳ Ｐゴシック"/>
            </a:rPr>
            <a:t>13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不動産 評価ソフト」は、Microsoft Excel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 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7) この評価ソフトは Microsoft Excel 20</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3 で作成されたものであり、全てのコンピューター上での動作を保障するものではありません。</a:t>
          </a:r>
        </a:p>
        <a:p>
          <a:pPr algn="l" rtl="0">
            <a:lnSpc>
              <a:spcPts val="1300"/>
            </a:lnSpc>
            <a:defRPr sz="1000"/>
          </a:pPr>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X113"/>
  <sheetViews>
    <sheetView showGridLines="0" tabSelected="1" zoomScale="85" zoomScaleNormal="85" zoomScaleSheetLayoutView="85" workbookViewId="0">
      <selection activeCell="D7" sqref="D7:G7"/>
    </sheetView>
  </sheetViews>
  <sheetFormatPr defaultColWidth="9" defaultRowHeight="13.5" customHeight="1"/>
  <cols>
    <col min="1" max="1" width="1.875" customWidth="1"/>
    <col min="2" max="2" width="1.25" customWidth="1"/>
    <col min="3" max="3" width="10.625" customWidth="1"/>
    <col min="4" max="4" width="8.625" customWidth="1"/>
    <col min="5" max="5" width="5.125" style="264"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4" width="1.875" customWidth="1"/>
    <col min="15" max="22" width="7.375" hidden="1" customWidth="1"/>
    <col min="23" max="23" width="9" customWidth="1"/>
    <col min="24" max="24" width="73.5" customWidth="1"/>
  </cols>
  <sheetData>
    <row r="2" spans="2:17" ht="13.5" customHeight="1">
      <c r="I2" s="325" t="s">
        <v>331</v>
      </c>
      <c r="J2" s="325"/>
    </row>
    <row r="3" spans="2:17" ht="13.5" customHeight="1">
      <c r="I3" s="325"/>
      <c r="J3" s="325"/>
    </row>
    <row r="4" spans="2:17" ht="13.5" customHeight="1">
      <c r="I4" s="325"/>
      <c r="J4" s="325"/>
    </row>
    <row r="5" spans="2:17" ht="14.25">
      <c r="B5" s="3"/>
      <c r="C5" s="4"/>
      <c r="D5" s="4"/>
      <c r="E5" s="265"/>
      <c r="F5" s="4"/>
      <c r="G5" s="4"/>
      <c r="H5" s="4"/>
      <c r="I5" s="2" t="s">
        <v>1</v>
      </c>
      <c r="J5" s="4" t="s">
        <v>349</v>
      </c>
      <c r="K5" s="4"/>
      <c r="L5" s="4"/>
      <c r="M5" s="2" t="s">
        <v>402</v>
      </c>
      <c r="N5" s="1"/>
    </row>
    <row r="6" spans="2:17" ht="15">
      <c r="B6" s="5"/>
      <c r="C6" s="6" t="s">
        <v>2</v>
      </c>
      <c r="D6" s="7"/>
      <c r="E6" s="266"/>
      <c r="F6" s="7"/>
      <c r="G6" s="7"/>
      <c r="H6" s="7"/>
      <c r="I6" s="7"/>
      <c r="J6" s="7"/>
      <c r="K6" s="7"/>
      <c r="L6" s="7"/>
      <c r="M6" s="8"/>
      <c r="N6" s="1"/>
    </row>
    <row r="7" spans="2:17" ht="14.25">
      <c r="B7" s="9"/>
      <c r="C7" s="10" t="s">
        <v>3</v>
      </c>
      <c r="D7" s="350" t="s">
        <v>294</v>
      </c>
      <c r="E7" s="351"/>
      <c r="F7" s="351"/>
      <c r="G7" s="351"/>
      <c r="H7" s="16" t="s">
        <v>4</v>
      </c>
      <c r="I7" s="26" t="s">
        <v>295</v>
      </c>
      <c r="J7" s="17" t="s">
        <v>82</v>
      </c>
      <c r="K7" s="10" t="s">
        <v>5</v>
      </c>
      <c r="L7" s="24" t="s">
        <v>115</v>
      </c>
      <c r="M7" s="28"/>
      <c r="N7" s="1"/>
      <c r="O7" s="50" t="s">
        <v>90</v>
      </c>
      <c r="P7" s="50" t="s">
        <v>100</v>
      </c>
      <c r="Q7" s="52"/>
    </row>
    <row r="8" spans="2:17" ht="14.25">
      <c r="B8" s="9"/>
      <c r="C8" s="10" t="s">
        <v>6</v>
      </c>
      <c r="D8" s="350" t="s">
        <v>296</v>
      </c>
      <c r="E8" s="350"/>
      <c r="F8" s="350"/>
      <c r="G8" s="350"/>
      <c r="H8" s="18" t="s">
        <v>7</v>
      </c>
      <c r="I8" s="26" t="s">
        <v>295</v>
      </c>
      <c r="J8" s="12" t="s">
        <v>82</v>
      </c>
      <c r="K8" s="10" t="s">
        <v>8</v>
      </c>
      <c r="L8" s="352" t="s">
        <v>110</v>
      </c>
      <c r="M8" s="353"/>
      <c r="N8" s="1"/>
      <c r="O8" s="50" t="str">
        <f>C22</f>
        <v>１．エネルギー／温暖化ガス</v>
      </c>
      <c r="P8" s="143">
        <f>C39/D39</f>
        <v>0</v>
      </c>
      <c r="Q8" s="144"/>
    </row>
    <row r="9" spans="2:17" ht="14.25">
      <c r="B9" s="9"/>
      <c r="C9" s="10" t="s">
        <v>9</v>
      </c>
      <c r="D9" s="350" t="s">
        <v>10</v>
      </c>
      <c r="E9" s="351"/>
      <c r="F9" s="351"/>
      <c r="G9" s="351"/>
      <c r="H9" s="18" t="s">
        <v>11</v>
      </c>
      <c r="I9" s="26"/>
      <c r="J9" s="12" t="s">
        <v>82</v>
      </c>
      <c r="K9" s="10" t="s">
        <v>12</v>
      </c>
      <c r="L9" s="24" t="s">
        <v>295</v>
      </c>
      <c r="M9" s="28"/>
      <c r="N9" s="1"/>
      <c r="O9" s="50" t="str">
        <f>C41</f>
        <v>２．水</v>
      </c>
      <c r="P9" s="143">
        <f>C51/D51</f>
        <v>0</v>
      </c>
      <c r="Q9" s="144"/>
    </row>
    <row r="10" spans="2:17" ht="14.25">
      <c r="B10" s="9"/>
      <c r="C10" s="10" t="s">
        <v>15</v>
      </c>
      <c r="D10" s="350" t="s">
        <v>297</v>
      </c>
      <c r="E10" s="350"/>
      <c r="F10" s="350"/>
      <c r="G10" s="354"/>
      <c r="H10" s="18" t="s">
        <v>13</v>
      </c>
      <c r="I10" s="24" t="s">
        <v>298</v>
      </c>
      <c r="J10" s="12"/>
      <c r="K10" s="71" t="s">
        <v>127</v>
      </c>
      <c r="L10" s="235"/>
      <c r="M10" s="236"/>
      <c r="N10" s="1"/>
      <c r="O10" s="50" t="str">
        <f>C53</f>
        <v>３．資源利用／安全</v>
      </c>
      <c r="P10" s="143">
        <f>C77/D77</f>
        <v>0</v>
      </c>
      <c r="Q10" s="144"/>
    </row>
    <row r="11" spans="2:17" ht="14.25">
      <c r="B11" s="9"/>
      <c r="C11" s="10" t="s">
        <v>132</v>
      </c>
      <c r="D11" s="352" t="s">
        <v>299</v>
      </c>
      <c r="E11" s="352"/>
      <c r="F11" s="352"/>
      <c r="G11" s="352"/>
      <c r="H11" s="18" t="s">
        <v>16</v>
      </c>
      <c r="I11" s="25" t="s">
        <v>300</v>
      </c>
      <c r="J11" s="12"/>
      <c r="K11" s="10" t="s">
        <v>14</v>
      </c>
      <c r="L11" s="355" t="s">
        <v>110</v>
      </c>
      <c r="M11" s="356"/>
      <c r="N11" s="1"/>
      <c r="O11" s="50" t="str">
        <f>C79</f>
        <v>４．生物多様性／敷地</v>
      </c>
      <c r="P11" s="143">
        <f>C95/D95</f>
        <v>0</v>
      </c>
      <c r="Q11" s="144"/>
    </row>
    <row r="12" spans="2:17" ht="14.25">
      <c r="B12" s="9"/>
      <c r="C12" s="71" t="s">
        <v>131</v>
      </c>
      <c r="D12" s="52"/>
      <c r="E12" s="267"/>
      <c r="F12" s="341" t="s">
        <v>301</v>
      </c>
      <c r="G12" s="342"/>
      <c r="H12" s="18" t="s">
        <v>18</v>
      </c>
      <c r="I12" s="145" t="s">
        <v>19</v>
      </c>
      <c r="J12" s="19" t="s">
        <v>20</v>
      </c>
      <c r="K12" s="10" t="s">
        <v>17</v>
      </c>
      <c r="L12" s="72" t="s">
        <v>295</v>
      </c>
      <c r="M12" s="73"/>
      <c r="N12" s="1"/>
      <c r="O12" s="50" t="str">
        <f>C97</f>
        <v>５．屋内環境</v>
      </c>
      <c r="P12" s="143">
        <f>C111/D111</f>
        <v>0</v>
      </c>
      <c r="Q12" s="144"/>
    </row>
    <row r="13" spans="2:17" ht="14.25">
      <c r="B13" s="13"/>
      <c r="C13" s="14"/>
      <c r="D13" s="14"/>
      <c r="E13" s="268"/>
      <c r="F13" s="14"/>
      <c r="G13" s="14"/>
      <c r="H13" s="20" t="s">
        <v>21</v>
      </c>
      <c r="I13" s="27" t="s">
        <v>19</v>
      </c>
      <c r="J13" s="21" t="s">
        <v>72</v>
      </c>
      <c r="K13" s="74" t="s">
        <v>127</v>
      </c>
      <c r="L13" s="237"/>
      <c r="M13" s="238"/>
      <c r="N13" s="1"/>
      <c r="O13" s="50"/>
      <c r="P13" s="50"/>
      <c r="Q13" s="52"/>
    </row>
    <row r="14" spans="2:17" ht="3.95" customHeight="1">
      <c r="B14" s="3"/>
      <c r="C14" s="4"/>
      <c r="D14" s="4"/>
      <c r="E14" s="265"/>
      <c r="F14" s="4"/>
      <c r="G14" s="4"/>
      <c r="H14" s="4"/>
      <c r="I14" s="4"/>
      <c r="J14" s="4"/>
      <c r="K14" s="4"/>
      <c r="L14" s="4"/>
      <c r="M14" s="4"/>
      <c r="N14" s="1"/>
    </row>
    <row r="15" spans="2:17" ht="15">
      <c r="B15" s="5"/>
      <c r="C15" s="6" t="s">
        <v>22</v>
      </c>
      <c r="D15" s="7"/>
      <c r="E15" s="272"/>
      <c r="F15" s="7"/>
      <c r="G15" s="7"/>
      <c r="H15" s="7"/>
      <c r="I15" s="7"/>
      <c r="J15" s="7"/>
      <c r="K15" s="7"/>
      <c r="L15" s="7"/>
      <c r="M15" s="8"/>
      <c r="N15" s="1"/>
    </row>
    <row r="16" spans="2:17" ht="14.25">
      <c r="B16" s="29"/>
      <c r="E16" s="202"/>
      <c r="F16" s="30"/>
      <c r="G16" s="30"/>
      <c r="H16" s="30"/>
      <c r="I16" s="30"/>
      <c r="J16" s="30"/>
      <c r="K16" s="11" t="s">
        <v>83</v>
      </c>
      <c r="L16" s="10" t="s">
        <v>24</v>
      </c>
      <c r="M16" s="32">
        <v>78</v>
      </c>
      <c r="N16" s="1"/>
      <c r="O16" s="50" t="s">
        <v>98</v>
      </c>
      <c r="P16" s="50" t="s">
        <v>99</v>
      </c>
      <c r="Q16" s="52"/>
    </row>
    <row r="17" spans="2:22" ht="14.25">
      <c r="B17" s="29"/>
      <c r="C17" s="63">
        <f>C39+C51+C77+C95+C111</f>
        <v>0</v>
      </c>
      <c r="D17" s="64" t="s">
        <v>111</v>
      </c>
      <c r="E17" s="273" t="s">
        <v>23</v>
      </c>
      <c r="F17" s="30"/>
      <c r="G17" s="30"/>
      <c r="H17" s="30"/>
      <c r="I17" s="30"/>
      <c r="J17" s="30"/>
      <c r="K17" s="11" t="s">
        <v>84</v>
      </c>
      <c r="L17" s="10" t="s">
        <v>24</v>
      </c>
      <c r="M17" s="32">
        <v>66</v>
      </c>
      <c r="N17" s="1"/>
      <c r="O17" s="50">
        <f>IF(C17&gt;=M16,5,IF(C17&gt;=M17,4,IF(C17&gt;=M18,3,IF(C17&gt;=M19,2,0))))</f>
        <v>0</v>
      </c>
      <c r="P17" s="50">
        <f>5-O17</f>
        <v>5</v>
      </c>
      <c r="Q17" s="52"/>
    </row>
    <row r="18" spans="2:22" ht="14.25">
      <c r="B18" s="29"/>
      <c r="C18" s="65" t="s">
        <v>112</v>
      </c>
      <c r="D18" s="66" t="s">
        <v>113</v>
      </c>
      <c r="E18" s="274"/>
      <c r="F18" s="30"/>
      <c r="G18" s="30"/>
      <c r="H18" s="30"/>
      <c r="I18" s="30"/>
      <c r="J18" s="30"/>
      <c r="K18" s="11" t="s">
        <v>85</v>
      </c>
      <c r="L18" s="10" t="s">
        <v>24</v>
      </c>
      <c r="M18" s="32">
        <v>60</v>
      </c>
      <c r="N18" s="1"/>
    </row>
    <row r="19" spans="2:22" ht="14.25">
      <c r="B19" s="29"/>
      <c r="C19" s="30"/>
      <c r="D19" s="30"/>
      <c r="E19" s="274"/>
      <c r="F19" s="30"/>
      <c r="G19" s="30"/>
      <c r="H19" s="30"/>
      <c r="I19" s="30"/>
      <c r="J19" s="30"/>
      <c r="K19" s="11" t="s">
        <v>338</v>
      </c>
      <c r="L19" s="10" t="s">
        <v>24</v>
      </c>
      <c r="M19" s="32">
        <v>50</v>
      </c>
      <c r="N19" s="1"/>
      <c r="O19" s="50" t="s">
        <v>0</v>
      </c>
    </row>
    <row r="20" spans="2:22" ht="14.25">
      <c r="B20" s="33"/>
      <c r="C20" s="15" t="s">
        <v>73</v>
      </c>
      <c r="D20" s="34"/>
      <c r="E20" s="275"/>
      <c r="F20" s="34"/>
      <c r="G20" s="34"/>
      <c r="H20" s="34"/>
      <c r="I20" s="34"/>
      <c r="J20" s="34"/>
      <c r="K20" s="14"/>
      <c r="L20" s="15"/>
      <c r="M20" s="35"/>
      <c r="N20" s="1"/>
      <c r="O20" s="50" t="s">
        <v>71</v>
      </c>
    </row>
    <row r="21" spans="2:22" ht="3.95" customHeight="1">
      <c r="B21" s="3"/>
      <c r="C21" s="4"/>
      <c r="D21" s="4"/>
      <c r="E21" s="276"/>
      <c r="F21" s="4"/>
      <c r="G21" s="4"/>
      <c r="H21" s="4"/>
      <c r="I21" s="4"/>
      <c r="J21" s="4"/>
      <c r="K21" s="4"/>
      <c r="L21" s="4"/>
      <c r="M21" s="4"/>
      <c r="N21" s="1"/>
    </row>
    <row r="22" spans="2:22" ht="15">
      <c r="B22" s="5"/>
      <c r="C22" s="6" t="s">
        <v>356</v>
      </c>
      <c r="D22" s="7"/>
      <c r="E22" s="277"/>
      <c r="F22" s="7"/>
      <c r="G22" s="7"/>
      <c r="H22" s="7"/>
      <c r="I22" s="7"/>
      <c r="J22" s="7"/>
      <c r="K22" s="7"/>
      <c r="L22" s="7"/>
      <c r="M22" s="8"/>
      <c r="N22" s="1"/>
      <c r="S22" t="s">
        <v>351</v>
      </c>
    </row>
    <row r="23" spans="2:22" ht="14.25">
      <c r="B23" s="29"/>
      <c r="C23" s="36" t="s">
        <v>25</v>
      </c>
      <c r="D23" s="10" t="s">
        <v>26</v>
      </c>
      <c r="E23" s="37"/>
      <c r="F23" s="11"/>
      <c r="G23" s="11"/>
      <c r="H23" s="11"/>
      <c r="I23" s="11"/>
      <c r="J23" s="36" t="s">
        <v>27</v>
      </c>
      <c r="K23" s="11" t="s">
        <v>74</v>
      </c>
      <c r="L23" s="36" t="s">
        <v>28</v>
      </c>
      <c r="M23" s="12"/>
      <c r="N23" s="1"/>
      <c r="O23" s="50" t="s">
        <v>103</v>
      </c>
      <c r="P23" s="50" t="str">
        <f>IF($I$9&gt;=30000,V23,IF($I$9&gt;=10000,U23,T23))</f>
        <v>10,000㎡未満</v>
      </c>
      <c r="Q23" s="50" t="s">
        <v>107</v>
      </c>
      <c r="S23" t="s">
        <v>103</v>
      </c>
      <c r="T23" t="s">
        <v>104</v>
      </c>
      <c r="U23" t="s">
        <v>105</v>
      </c>
      <c r="V23" t="s">
        <v>106</v>
      </c>
    </row>
    <row r="24" spans="2:22" ht="14.25">
      <c r="B24" s="29"/>
      <c r="C24" s="23"/>
      <c r="D24" s="11"/>
      <c r="E24" s="269" t="s">
        <v>29</v>
      </c>
      <c r="F24" s="11"/>
      <c r="G24" s="10" t="s">
        <v>30</v>
      </c>
      <c r="H24" s="11"/>
      <c r="I24" s="11"/>
      <c r="J24" s="11"/>
      <c r="K24" s="11"/>
      <c r="L24" s="11"/>
      <c r="M24" s="12"/>
      <c r="N24" s="1"/>
      <c r="O24" s="146">
        <f t="shared" ref="O24:O51" si="0">S24</f>
        <v>0</v>
      </c>
      <c r="P24" s="50">
        <f>IF($I$9&gt;=30000,V24,IF($I$9&gt;=10000,U24,T24))</f>
        <v>6</v>
      </c>
      <c r="Q24" s="50">
        <f t="shared" ref="Q24:Q51" si="1">IF(AND($L$32&gt;=O24,$L$32&lt;O25),P24,0)</f>
        <v>6</v>
      </c>
      <c r="S24" s="50">
        <v>0</v>
      </c>
      <c r="T24" s="61">
        <v>6</v>
      </c>
      <c r="U24" s="61">
        <v>0</v>
      </c>
      <c r="V24" s="61">
        <v>0</v>
      </c>
    </row>
    <row r="25" spans="2:22" ht="14.25">
      <c r="B25" s="29"/>
      <c r="C25" s="62"/>
      <c r="D25" s="22" t="s">
        <v>76</v>
      </c>
      <c r="E25" s="37"/>
      <c r="F25" s="51" t="s">
        <v>31</v>
      </c>
      <c r="G25" s="338"/>
      <c r="H25" s="339"/>
      <c r="I25" s="340"/>
      <c r="J25" s="10" t="s">
        <v>75</v>
      </c>
      <c r="K25" s="11"/>
      <c r="L25" s="147"/>
      <c r="M25" s="12" t="s">
        <v>86</v>
      </c>
      <c r="N25" s="1"/>
      <c r="O25" s="146">
        <f t="shared" si="0"/>
        <v>200</v>
      </c>
      <c r="P25" s="50">
        <f t="shared" ref="P25:P51" si="2">IF($I$9&gt;=30000,V25,IF($I$9&gt;=10000,U25,T25))</f>
        <v>44</v>
      </c>
      <c r="Q25" s="50">
        <f t="shared" si="1"/>
        <v>0</v>
      </c>
      <c r="S25" s="50">
        <v>200</v>
      </c>
      <c r="T25" s="61">
        <v>44</v>
      </c>
      <c r="U25" s="61">
        <v>0</v>
      </c>
      <c r="V25" s="61">
        <v>2</v>
      </c>
    </row>
    <row r="26" spans="2:22" ht="14.25">
      <c r="B26" s="29"/>
      <c r="E26" s="37"/>
      <c r="F26" s="11"/>
      <c r="G26" s="335"/>
      <c r="H26" s="336"/>
      <c r="I26" s="337"/>
      <c r="J26" s="11"/>
      <c r="K26" s="11"/>
      <c r="L26" s="11"/>
      <c r="M26" s="12"/>
      <c r="N26" s="1"/>
      <c r="O26" s="146">
        <f t="shared" si="0"/>
        <v>400</v>
      </c>
      <c r="P26" s="50">
        <f t="shared" si="2"/>
        <v>62</v>
      </c>
      <c r="Q26" s="50">
        <f t="shared" si="1"/>
        <v>0</v>
      </c>
      <c r="S26" s="50">
        <v>400</v>
      </c>
      <c r="T26" s="61">
        <v>62</v>
      </c>
      <c r="U26" s="61">
        <v>4</v>
      </c>
      <c r="V26" s="61">
        <v>3</v>
      </c>
    </row>
    <row r="27" spans="2:22" ht="14.25">
      <c r="B27" s="29"/>
      <c r="C27" s="62"/>
      <c r="D27" s="22">
        <v>25</v>
      </c>
      <c r="E27" s="38">
        <v>1.1000000000000001</v>
      </c>
      <c r="F27" s="39" t="s">
        <v>32</v>
      </c>
      <c r="G27" s="11"/>
      <c r="H27" s="11"/>
      <c r="I27" s="11"/>
      <c r="J27" s="11"/>
      <c r="K27" s="11"/>
      <c r="L27" s="11"/>
      <c r="M27" s="12"/>
      <c r="N27" s="1"/>
      <c r="O27" s="146">
        <f t="shared" ref="O27:O35" si="3">S27</f>
        <v>600</v>
      </c>
      <c r="P27" s="50">
        <f t="shared" ref="P27:P35" si="4">IF($I$9&gt;=30000,V27,IF($I$9&gt;=10000,U27,T27))</f>
        <v>88</v>
      </c>
      <c r="Q27" s="50">
        <f t="shared" si="1"/>
        <v>0</v>
      </c>
      <c r="S27" s="50">
        <v>600</v>
      </c>
      <c r="T27" s="61">
        <v>88</v>
      </c>
      <c r="U27" s="61">
        <v>8</v>
      </c>
      <c r="V27" s="61">
        <v>4</v>
      </c>
    </row>
    <row r="28" spans="2:22" ht="14.25">
      <c r="B28" s="29"/>
      <c r="C28" s="11"/>
      <c r="D28" s="37"/>
      <c r="E28" s="37"/>
      <c r="F28" s="51" t="s">
        <v>31</v>
      </c>
      <c r="G28" s="332"/>
      <c r="H28" s="339"/>
      <c r="I28" s="340"/>
      <c r="J28" s="10" t="s">
        <v>77</v>
      </c>
      <c r="K28" s="11"/>
      <c r="L28" s="148"/>
      <c r="M28" s="12" t="s">
        <v>86</v>
      </c>
      <c r="N28" s="1"/>
      <c r="O28" s="146">
        <f t="shared" si="3"/>
        <v>800</v>
      </c>
      <c r="P28" s="50">
        <f t="shared" si="4"/>
        <v>163</v>
      </c>
      <c r="Q28" s="50">
        <f t="shared" si="1"/>
        <v>0</v>
      </c>
      <c r="S28" s="50">
        <v>800</v>
      </c>
      <c r="T28" s="61">
        <v>163</v>
      </c>
      <c r="U28" s="61">
        <v>19</v>
      </c>
      <c r="V28" s="61">
        <v>8</v>
      </c>
    </row>
    <row r="29" spans="2:22" ht="14.25">
      <c r="B29" s="29"/>
      <c r="C29" s="11"/>
      <c r="D29" s="11"/>
      <c r="E29" s="37"/>
      <c r="F29" s="11"/>
      <c r="G29" s="343"/>
      <c r="H29" s="344"/>
      <c r="I29" s="345"/>
      <c r="J29" s="10" t="s">
        <v>78</v>
      </c>
      <c r="K29" s="11"/>
      <c r="L29" s="148"/>
      <c r="M29" s="12" t="s">
        <v>87</v>
      </c>
      <c r="N29" s="1"/>
      <c r="O29" s="146">
        <f t="shared" si="3"/>
        <v>1000</v>
      </c>
      <c r="P29" s="50">
        <f t="shared" si="4"/>
        <v>226</v>
      </c>
      <c r="Q29" s="50">
        <f t="shared" si="1"/>
        <v>0</v>
      </c>
      <c r="S29" s="50">
        <v>1000</v>
      </c>
      <c r="T29" s="61">
        <v>226</v>
      </c>
      <c r="U29" s="61">
        <v>43</v>
      </c>
      <c r="V29" s="61">
        <v>7</v>
      </c>
    </row>
    <row r="30" spans="2:22" ht="15.75">
      <c r="B30" s="29"/>
      <c r="C30" s="11"/>
      <c r="D30" s="11"/>
      <c r="E30" s="37"/>
      <c r="F30" s="11"/>
      <c r="G30" s="335"/>
      <c r="H30" s="336"/>
      <c r="I30" s="337"/>
      <c r="J30" s="10" t="s">
        <v>79</v>
      </c>
      <c r="K30" s="11"/>
      <c r="L30" s="148"/>
      <c r="M30" s="12" t="s">
        <v>88</v>
      </c>
      <c r="N30" s="1"/>
      <c r="O30" s="146">
        <f t="shared" si="3"/>
        <v>1200</v>
      </c>
      <c r="P30" s="50">
        <f t="shared" si="4"/>
        <v>233</v>
      </c>
      <c r="Q30" s="50">
        <f t="shared" si="1"/>
        <v>0</v>
      </c>
      <c r="S30" s="50">
        <v>1200</v>
      </c>
      <c r="T30" s="61">
        <v>233</v>
      </c>
      <c r="U30" s="61">
        <v>71</v>
      </c>
      <c r="V30" s="61">
        <v>13</v>
      </c>
    </row>
    <row r="31" spans="2:22" ht="14.25">
      <c r="B31" s="29"/>
      <c r="C31" s="62"/>
      <c r="D31" s="22">
        <v>5</v>
      </c>
      <c r="E31" s="38" t="s">
        <v>33</v>
      </c>
      <c r="F31" s="39" t="s">
        <v>34</v>
      </c>
      <c r="G31" s="11"/>
      <c r="H31" s="11"/>
      <c r="I31" s="11"/>
      <c r="J31" s="11"/>
      <c r="K31" s="11"/>
      <c r="L31" s="11"/>
      <c r="M31" s="12"/>
      <c r="N31" s="1"/>
      <c r="O31" s="146">
        <f t="shared" si="3"/>
        <v>1400</v>
      </c>
      <c r="P31" s="50">
        <f t="shared" si="4"/>
        <v>219</v>
      </c>
      <c r="Q31" s="50">
        <f t="shared" si="1"/>
        <v>0</v>
      </c>
      <c r="S31" s="50">
        <v>1400</v>
      </c>
      <c r="T31" s="61">
        <v>219</v>
      </c>
      <c r="U31" s="61">
        <v>94</v>
      </c>
      <c r="V31" s="61">
        <v>16</v>
      </c>
    </row>
    <row r="32" spans="2:22" ht="14.25">
      <c r="B32" s="29"/>
      <c r="C32" s="11"/>
      <c r="D32" s="37"/>
      <c r="E32" s="37"/>
      <c r="F32" s="51" t="s">
        <v>31</v>
      </c>
      <c r="G32" s="338"/>
      <c r="H32" s="339"/>
      <c r="I32" s="340"/>
      <c r="J32" s="10" t="s">
        <v>80</v>
      </c>
      <c r="K32" s="11"/>
      <c r="L32" s="148"/>
      <c r="M32" s="12" t="s">
        <v>86</v>
      </c>
      <c r="N32" s="1"/>
      <c r="O32" s="146">
        <f t="shared" si="3"/>
        <v>1600</v>
      </c>
      <c r="P32" s="50">
        <f t="shared" si="4"/>
        <v>157</v>
      </c>
      <c r="Q32" s="50">
        <f t="shared" si="1"/>
        <v>0</v>
      </c>
      <c r="S32" s="50">
        <v>1600</v>
      </c>
      <c r="T32" s="61">
        <v>157</v>
      </c>
      <c r="U32" s="61">
        <v>83</v>
      </c>
      <c r="V32" s="61">
        <v>26</v>
      </c>
    </row>
    <row r="33" spans="2:22" ht="14.25">
      <c r="B33" s="29"/>
      <c r="C33" s="11"/>
      <c r="D33" s="11"/>
      <c r="E33" s="37"/>
      <c r="F33" s="11"/>
      <c r="G33" s="343"/>
      <c r="H33" s="344"/>
      <c r="I33" s="345"/>
      <c r="J33" s="10" t="s">
        <v>78</v>
      </c>
      <c r="K33" s="11"/>
      <c r="L33" s="148"/>
      <c r="M33" s="12" t="s">
        <v>87</v>
      </c>
      <c r="N33" s="1"/>
      <c r="O33" s="146">
        <f t="shared" si="3"/>
        <v>1800</v>
      </c>
      <c r="P33" s="50">
        <f t="shared" si="4"/>
        <v>115</v>
      </c>
      <c r="Q33" s="50">
        <f t="shared" si="1"/>
        <v>0</v>
      </c>
      <c r="S33" s="50">
        <v>1800</v>
      </c>
      <c r="T33" s="61">
        <v>115</v>
      </c>
      <c r="U33" s="61">
        <v>65</v>
      </c>
      <c r="V33" s="61">
        <v>34</v>
      </c>
    </row>
    <row r="34" spans="2:22" ht="15.75">
      <c r="B34" s="29"/>
      <c r="C34" s="11"/>
      <c r="D34" s="11"/>
      <c r="E34" s="37"/>
      <c r="F34" s="11"/>
      <c r="G34" s="335"/>
      <c r="H34" s="336"/>
      <c r="I34" s="337"/>
      <c r="J34" s="10" t="s">
        <v>79</v>
      </c>
      <c r="K34" s="11"/>
      <c r="L34" s="148"/>
      <c r="M34" s="12" t="s">
        <v>88</v>
      </c>
      <c r="N34" s="1"/>
      <c r="O34" s="146">
        <f t="shared" si="3"/>
        <v>2000</v>
      </c>
      <c r="P34" s="50">
        <f t="shared" si="4"/>
        <v>79</v>
      </c>
      <c r="Q34" s="50">
        <f t="shared" si="1"/>
        <v>0</v>
      </c>
      <c r="S34" s="50">
        <v>2000</v>
      </c>
      <c r="T34" s="61">
        <v>79</v>
      </c>
      <c r="U34" s="61">
        <v>56</v>
      </c>
      <c r="V34" s="61">
        <v>42</v>
      </c>
    </row>
    <row r="35" spans="2:22" ht="14.25">
      <c r="B35" s="29"/>
      <c r="C35" s="11"/>
      <c r="D35" s="22">
        <v>0</v>
      </c>
      <c r="E35" s="38">
        <v>1.3</v>
      </c>
      <c r="F35" s="39" t="s">
        <v>371</v>
      </c>
      <c r="G35" s="11"/>
      <c r="H35" s="11"/>
      <c r="I35" s="51" t="s">
        <v>372</v>
      </c>
      <c r="J35" s="11"/>
      <c r="K35" s="11"/>
      <c r="L35" s="11"/>
      <c r="M35" s="12"/>
      <c r="N35" s="1"/>
      <c r="O35" s="146">
        <f t="shared" si="3"/>
        <v>2200</v>
      </c>
      <c r="P35" s="50">
        <f t="shared" si="4"/>
        <v>52</v>
      </c>
      <c r="Q35" s="50">
        <f t="shared" si="1"/>
        <v>0</v>
      </c>
      <c r="S35" s="50">
        <v>2200</v>
      </c>
      <c r="T35" s="61">
        <v>52</v>
      </c>
      <c r="U35" s="61">
        <v>47</v>
      </c>
      <c r="V35" s="61">
        <v>30</v>
      </c>
    </row>
    <row r="36" spans="2:22" ht="14.25" hidden="1">
      <c r="B36" s="29"/>
      <c r="C36" s="11"/>
      <c r="D36" s="37"/>
      <c r="E36" s="37"/>
      <c r="F36" s="51" t="s">
        <v>31</v>
      </c>
      <c r="G36" s="329"/>
      <c r="H36" s="330"/>
      <c r="I36" s="331"/>
      <c r="J36" s="10" t="s">
        <v>354</v>
      </c>
      <c r="K36" s="11"/>
      <c r="L36" s="148"/>
      <c r="M36" s="19" t="s">
        <v>90</v>
      </c>
      <c r="N36" s="1"/>
      <c r="O36" s="146">
        <f t="shared" si="0"/>
        <v>2400</v>
      </c>
      <c r="P36" s="50">
        <f t="shared" si="2"/>
        <v>36</v>
      </c>
      <c r="Q36" s="50">
        <f t="shared" si="1"/>
        <v>0</v>
      </c>
      <c r="S36" s="50">
        <v>2400</v>
      </c>
      <c r="T36" s="61">
        <v>36</v>
      </c>
      <c r="U36" s="61">
        <v>29</v>
      </c>
      <c r="V36" s="61">
        <v>19</v>
      </c>
    </row>
    <row r="37" spans="2:22" ht="14.25">
      <c r="B37" s="29"/>
      <c r="C37" s="62"/>
      <c r="D37" s="22">
        <v>5</v>
      </c>
      <c r="E37" s="38">
        <v>1.4</v>
      </c>
      <c r="F37" s="39" t="s">
        <v>35</v>
      </c>
      <c r="G37" s="11"/>
      <c r="H37" s="11"/>
      <c r="I37" s="11"/>
      <c r="J37" s="11"/>
      <c r="K37" s="11"/>
      <c r="L37" s="11"/>
      <c r="M37" s="12"/>
      <c r="N37" s="1"/>
      <c r="O37" s="146">
        <f t="shared" si="0"/>
        <v>2600</v>
      </c>
      <c r="P37" s="50">
        <f t="shared" si="2"/>
        <v>24</v>
      </c>
      <c r="Q37" s="50">
        <f t="shared" si="1"/>
        <v>0</v>
      </c>
      <c r="S37" s="60">
        <v>2600</v>
      </c>
      <c r="T37" s="61">
        <v>24</v>
      </c>
      <c r="U37" s="61">
        <v>18</v>
      </c>
      <c r="V37" s="61">
        <v>21</v>
      </c>
    </row>
    <row r="38" spans="2:22" ht="14.25">
      <c r="B38" s="29"/>
      <c r="C38" s="11"/>
      <c r="D38" s="37"/>
      <c r="E38" s="37"/>
      <c r="F38" s="51" t="s">
        <v>31</v>
      </c>
      <c r="G38" s="329"/>
      <c r="H38" s="330"/>
      <c r="I38" s="331"/>
      <c r="J38" s="10" t="s">
        <v>36</v>
      </c>
      <c r="K38" s="11"/>
      <c r="L38" s="148"/>
      <c r="M38" s="12" t="s">
        <v>37</v>
      </c>
      <c r="N38" s="1"/>
      <c r="O38" s="146">
        <f t="shared" si="0"/>
        <v>2800</v>
      </c>
      <c r="P38" s="50">
        <f t="shared" si="2"/>
        <v>22</v>
      </c>
      <c r="Q38" s="50">
        <f t="shared" si="1"/>
        <v>0</v>
      </c>
      <c r="S38" s="50">
        <v>2800</v>
      </c>
      <c r="T38" s="61">
        <v>22</v>
      </c>
      <c r="U38" s="61">
        <v>26</v>
      </c>
      <c r="V38" s="61">
        <v>15</v>
      </c>
    </row>
    <row r="39" spans="2:22" ht="14.25">
      <c r="B39" s="29"/>
      <c r="C39" s="75">
        <f>C25+C27+C31+C35+C37</f>
        <v>0</v>
      </c>
      <c r="D39" s="270">
        <v>35</v>
      </c>
      <c r="E39" s="278" t="s">
        <v>23</v>
      </c>
      <c r="F39" s="11"/>
      <c r="G39" s="11"/>
      <c r="H39" s="11"/>
      <c r="I39" s="11"/>
      <c r="J39" s="11"/>
      <c r="K39" s="11"/>
      <c r="L39" s="11"/>
      <c r="M39" s="12"/>
      <c r="N39" s="1"/>
      <c r="O39" s="146">
        <f t="shared" si="0"/>
        <v>3000</v>
      </c>
      <c r="P39" s="50">
        <f t="shared" si="2"/>
        <v>10</v>
      </c>
      <c r="Q39" s="50">
        <f t="shared" si="1"/>
        <v>0</v>
      </c>
      <c r="S39" s="50">
        <v>3000</v>
      </c>
      <c r="T39" s="61">
        <v>10</v>
      </c>
      <c r="U39" s="61">
        <v>8</v>
      </c>
      <c r="V39" s="61">
        <v>5</v>
      </c>
    </row>
    <row r="40" spans="2:22" ht="14.25">
      <c r="B40" s="29"/>
      <c r="C40" s="30"/>
      <c r="D40" s="30"/>
      <c r="E40" s="274"/>
      <c r="F40" s="30"/>
      <c r="G40" s="30"/>
      <c r="H40" s="30"/>
      <c r="I40" s="30"/>
      <c r="J40" s="30"/>
      <c r="K40" s="30"/>
      <c r="L40" s="30"/>
      <c r="M40" s="31"/>
      <c r="N40" s="1"/>
      <c r="O40" s="146">
        <f t="shared" si="0"/>
        <v>3200</v>
      </c>
      <c r="P40" s="50">
        <f t="shared" si="2"/>
        <v>11</v>
      </c>
      <c r="Q40" s="50">
        <f t="shared" si="1"/>
        <v>0</v>
      </c>
      <c r="S40" s="50">
        <v>3200</v>
      </c>
      <c r="T40" s="61">
        <v>11</v>
      </c>
      <c r="U40" s="61">
        <v>6</v>
      </c>
      <c r="V40" s="61">
        <v>6</v>
      </c>
    </row>
    <row r="41" spans="2:22" ht="15">
      <c r="B41" s="40"/>
      <c r="C41" s="41" t="s">
        <v>38</v>
      </c>
      <c r="D41" s="42"/>
      <c r="E41" s="279"/>
      <c r="F41" s="42"/>
      <c r="G41" s="42"/>
      <c r="H41" s="42"/>
      <c r="I41" s="42"/>
      <c r="J41" s="42"/>
      <c r="K41" s="42"/>
      <c r="L41" s="42"/>
      <c r="M41" s="43"/>
      <c r="N41" s="1"/>
      <c r="O41" s="146">
        <f t="shared" si="0"/>
        <v>3400</v>
      </c>
      <c r="P41" s="50">
        <f t="shared" si="2"/>
        <v>7</v>
      </c>
      <c r="Q41" s="50">
        <f t="shared" si="1"/>
        <v>0</v>
      </c>
      <c r="S41" s="50">
        <v>3400</v>
      </c>
      <c r="T41" s="61">
        <v>7</v>
      </c>
      <c r="U41" s="61">
        <v>8</v>
      </c>
      <c r="V41" s="61">
        <v>11</v>
      </c>
    </row>
    <row r="42" spans="2:22" ht="14.25">
      <c r="B42" s="29"/>
      <c r="C42" s="36" t="s">
        <v>25</v>
      </c>
      <c r="D42" s="10" t="s">
        <v>26</v>
      </c>
      <c r="E42" s="37"/>
      <c r="F42" s="11"/>
      <c r="G42" s="11"/>
      <c r="H42" s="11"/>
      <c r="I42" s="11"/>
      <c r="J42" s="36" t="s">
        <v>27</v>
      </c>
      <c r="K42" s="11"/>
      <c r="L42" s="36" t="s">
        <v>28</v>
      </c>
      <c r="M42" s="12"/>
      <c r="N42" s="1"/>
      <c r="O42" s="146">
        <f t="shared" si="0"/>
        <v>3600</v>
      </c>
      <c r="P42" s="50">
        <f t="shared" si="2"/>
        <v>10</v>
      </c>
      <c r="Q42" s="50">
        <f t="shared" si="1"/>
        <v>0</v>
      </c>
      <c r="S42" s="50">
        <v>3600</v>
      </c>
      <c r="T42" s="61">
        <v>10</v>
      </c>
      <c r="U42" s="61">
        <v>4</v>
      </c>
      <c r="V42" s="61">
        <v>4</v>
      </c>
    </row>
    <row r="43" spans="2:22" ht="14.25">
      <c r="B43" s="29"/>
      <c r="C43" s="23"/>
      <c r="D43" s="11"/>
      <c r="E43" s="269" t="s">
        <v>29</v>
      </c>
      <c r="F43" s="11"/>
      <c r="G43" s="10" t="s">
        <v>39</v>
      </c>
      <c r="H43" s="11"/>
      <c r="I43" s="11"/>
      <c r="J43" s="11"/>
      <c r="K43" s="11"/>
      <c r="L43" s="11"/>
      <c r="M43" s="12"/>
      <c r="N43" s="1"/>
      <c r="O43" s="146">
        <f t="shared" si="0"/>
        <v>3800</v>
      </c>
      <c r="P43" s="50">
        <f t="shared" si="2"/>
        <v>5</v>
      </c>
      <c r="Q43" s="50">
        <f t="shared" si="1"/>
        <v>0</v>
      </c>
      <c r="S43" s="50">
        <v>3800</v>
      </c>
      <c r="T43" s="61">
        <v>5</v>
      </c>
      <c r="U43" s="61">
        <v>5</v>
      </c>
      <c r="V43" s="61">
        <v>5</v>
      </c>
    </row>
    <row r="44" spans="2:22" ht="14.25">
      <c r="B44" s="29"/>
      <c r="C44" s="11"/>
      <c r="D44" s="11"/>
      <c r="E44" s="37"/>
      <c r="F44" s="51" t="s">
        <v>31</v>
      </c>
      <c r="G44" s="329"/>
      <c r="H44" s="330"/>
      <c r="I44" s="331"/>
      <c r="J44" s="10" t="s">
        <v>40</v>
      </c>
      <c r="K44" s="11"/>
      <c r="L44" s="148"/>
      <c r="M44" s="12" t="s">
        <v>89</v>
      </c>
      <c r="N44" s="1"/>
      <c r="O44" s="146">
        <f t="shared" si="0"/>
        <v>4000</v>
      </c>
      <c r="P44" s="50">
        <f t="shared" si="2"/>
        <v>6</v>
      </c>
      <c r="Q44" s="50">
        <f t="shared" si="1"/>
        <v>0</v>
      </c>
      <c r="S44" s="50">
        <v>4000</v>
      </c>
      <c r="T44" s="61">
        <v>6</v>
      </c>
      <c r="U44" s="61">
        <v>5</v>
      </c>
      <c r="V44" s="61">
        <v>4</v>
      </c>
    </row>
    <row r="45" spans="2:22" ht="14.25">
      <c r="B45" s="29"/>
      <c r="C45" s="62"/>
      <c r="D45" s="22">
        <v>5</v>
      </c>
      <c r="E45" s="38" t="s">
        <v>41</v>
      </c>
      <c r="F45" s="39" t="s">
        <v>42</v>
      </c>
      <c r="G45" s="11"/>
      <c r="H45" s="11"/>
      <c r="I45" s="11"/>
      <c r="J45" s="11"/>
      <c r="K45" s="11"/>
      <c r="L45" s="11"/>
      <c r="M45" s="12"/>
      <c r="N45" s="1"/>
      <c r="O45" s="146">
        <f>S45</f>
        <v>4200</v>
      </c>
      <c r="P45" s="50">
        <f>IF($I$9&gt;=30000,V45,IF($I$9&gt;=10000,U45,T45))</f>
        <v>4</v>
      </c>
      <c r="Q45" s="50">
        <f t="shared" si="1"/>
        <v>0</v>
      </c>
      <c r="S45" s="50">
        <v>4200</v>
      </c>
      <c r="T45" s="61">
        <v>4</v>
      </c>
      <c r="U45" s="61">
        <v>6</v>
      </c>
      <c r="V45" s="61">
        <v>1</v>
      </c>
    </row>
    <row r="46" spans="2:22" ht="14.25">
      <c r="B46" s="29"/>
      <c r="C46" s="11"/>
      <c r="D46" s="37"/>
      <c r="E46" s="37"/>
      <c r="F46" s="51" t="s">
        <v>31</v>
      </c>
      <c r="G46" s="329"/>
      <c r="H46" s="330"/>
      <c r="I46" s="331"/>
      <c r="J46" s="10" t="s">
        <v>43</v>
      </c>
      <c r="K46" s="11"/>
      <c r="L46" s="148"/>
      <c r="M46" s="12" t="s">
        <v>89</v>
      </c>
      <c r="N46" s="1"/>
      <c r="O46" s="146">
        <f>S46</f>
        <v>4400</v>
      </c>
      <c r="P46" s="50">
        <f>IF($I$9&gt;=30000,V46,IF($I$9&gt;=10000,U46,T46))</f>
        <v>4</v>
      </c>
      <c r="Q46" s="50">
        <f t="shared" si="1"/>
        <v>0</v>
      </c>
      <c r="S46" s="50">
        <v>4400</v>
      </c>
      <c r="T46" s="61">
        <v>4</v>
      </c>
      <c r="U46" s="61">
        <v>3</v>
      </c>
      <c r="V46" s="61">
        <v>2</v>
      </c>
    </row>
    <row r="47" spans="2:22" ht="14.25">
      <c r="B47" s="29"/>
      <c r="C47" s="11"/>
      <c r="D47" s="22">
        <v>0</v>
      </c>
      <c r="E47" s="38">
        <v>2.2000000000000002</v>
      </c>
      <c r="F47" s="39" t="s">
        <v>355</v>
      </c>
      <c r="G47" s="11"/>
      <c r="H47" s="11"/>
      <c r="I47" s="51" t="s">
        <v>372</v>
      </c>
      <c r="J47" s="11"/>
      <c r="K47" s="11"/>
      <c r="L47" s="11"/>
      <c r="M47" s="12"/>
      <c r="N47" s="1"/>
      <c r="O47" s="146">
        <f>S47</f>
        <v>4600</v>
      </c>
      <c r="P47" s="50">
        <f>IF($I$9&gt;=30000,V47,IF($I$9&gt;=10000,U47,T47))</f>
        <v>1</v>
      </c>
      <c r="Q47" s="50">
        <f t="shared" si="1"/>
        <v>0</v>
      </c>
      <c r="S47" s="50">
        <v>4600</v>
      </c>
      <c r="T47" s="61">
        <v>1</v>
      </c>
      <c r="U47" s="61">
        <v>0</v>
      </c>
      <c r="V47" s="61">
        <v>3</v>
      </c>
    </row>
    <row r="48" spans="2:22" ht="14.25" hidden="1">
      <c r="B48" s="29"/>
      <c r="C48" s="11"/>
      <c r="D48" s="37"/>
      <c r="E48" s="37"/>
      <c r="F48" s="51" t="s">
        <v>31</v>
      </c>
      <c r="G48" s="329"/>
      <c r="H48" s="330"/>
      <c r="I48" s="331"/>
      <c r="J48" s="10" t="s">
        <v>43</v>
      </c>
      <c r="K48" s="11"/>
      <c r="L48" s="148"/>
      <c r="M48" s="12" t="s">
        <v>89</v>
      </c>
      <c r="N48" s="1"/>
      <c r="O48" s="146">
        <f>S48</f>
        <v>4800</v>
      </c>
      <c r="P48" s="50">
        <f>IF($I$9&gt;=30000,V48,IF($I$9&gt;=10000,U48,T48))</f>
        <v>2</v>
      </c>
      <c r="Q48" s="50">
        <f t="shared" si="1"/>
        <v>0</v>
      </c>
      <c r="S48" s="50">
        <v>4800</v>
      </c>
      <c r="T48" s="61">
        <v>2</v>
      </c>
      <c r="U48" s="61">
        <v>0</v>
      </c>
      <c r="V48" s="61">
        <v>0</v>
      </c>
    </row>
    <row r="49" spans="2:22" ht="14.25">
      <c r="B49" s="29"/>
      <c r="C49" s="62"/>
      <c r="D49" s="22">
        <v>5</v>
      </c>
      <c r="E49" s="38">
        <v>2.2999999999999998</v>
      </c>
      <c r="F49" s="39" t="s">
        <v>45</v>
      </c>
      <c r="G49" s="11"/>
      <c r="H49" s="11"/>
      <c r="I49" s="11"/>
      <c r="J49" s="11"/>
      <c r="K49" s="11"/>
      <c r="L49" s="11"/>
      <c r="M49" s="12"/>
      <c r="N49" s="1"/>
      <c r="O49" s="146">
        <f t="shared" si="0"/>
        <v>5000</v>
      </c>
      <c r="P49" s="50">
        <f t="shared" si="2"/>
        <v>0</v>
      </c>
      <c r="Q49" s="50">
        <f t="shared" si="1"/>
        <v>0</v>
      </c>
      <c r="S49" s="50">
        <v>5000</v>
      </c>
      <c r="T49" s="61"/>
      <c r="U49" s="61"/>
      <c r="V49" s="61"/>
    </row>
    <row r="50" spans="2:22" ht="14.25">
      <c r="B50" s="29"/>
      <c r="C50" s="11"/>
      <c r="D50" s="37"/>
      <c r="E50" s="37"/>
      <c r="F50" s="51" t="s">
        <v>31</v>
      </c>
      <c r="G50" s="329"/>
      <c r="H50" s="330"/>
      <c r="I50" s="331"/>
      <c r="J50" s="10" t="s">
        <v>46</v>
      </c>
      <c r="K50" s="11"/>
      <c r="L50" s="148"/>
      <c r="M50" s="12" t="s">
        <v>89</v>
      </c>
      <c r="N50" s="1"/>
      <c r="O50" s="146">
        <f t="shared" si="0"/>
        <v>5200</v>
      </c>
      <c r="P50" s="50">
        <f>IF($I$9&gt;=30000,V50,IF($I$9&gt;=10000,U50,T50))</f>
        <v>0</v>
      </c>
      <c r="Q50" s="50">
        <f t="shared" si="1"/>
        <v>0</v>
      </c>
      <c r="S50" s="50">
        <v>5200</v>
      </c>
      <c r="T50" s="61"/>
      <c r="U50" s="61"/>
      <c r="V50" s="61"/>
    </row>
    <row r="51" spans="2:22" ht="14.25">
      <c r="B51" s="29"/>
      <c r="C51" s="75">
        <f>C45+C47+C49</f>
        <v>0</v>
      </c>
      <c r="D51" s="270">
        <f>D45+D47+D49</f>
        <v>10</v>
      </c>
      <c r="E51" s="278" t="s">
        <v>23</v>
      </c>
      <c r="F51" s="11"/>
      <c r="J51" s="11"/>
      <c r="K51" s="11"/>
      <c r="L51" s="11"/>
      <c r="M51" s="12"/>
      <c r="N51" s="1"/>
      <c r="O51" s="146">
        <f t="shared" si="0"/>
        <v>5400</v>
      </c>
      <c r="P51" s="50">
        <f t="shared" si="2"/>
        <v>0</v>
      </c>
      <c r="Q51" s="50">
        <f t="shared" si="1"/>
        <v>0</v>
      </c>
      <c r="S51" s="50">
        <v>5400</v>
      </c>
      <c r="T51" s="61"/>
      <c r="U51" s="61"/>
      <c r="V51" s="61"/>
    </row>
    <row r="52" spans="2:22" ht="14.25">
      <c r="B52" s="33"/>
      <c r="C52" s="34"/>
      <c r="D52" s="34"/>
      <c r="E52" s="275"/>
      <c r="F52" s="34"/>
      <c r="G52" s="34"/>
      <c r="H52" s="34"/>
      <c r="I52" s="34"/>
      <c r="J52" s="34"/>
      <c r="K52" s="34"/>
      <c r="L52" s="34"/>
      <c r="M52" s="44"/>
      <c r="N52" s="1"/>
      <c r="O52" s="149"/>
    </row>
    <row r="53" spans="2:22" ht="15">
      <c r="B53" s="40"/>
      <c r="C53" s="41" t="s">
        <v>47</v>
      </c>
      <c r="D53" s="42"/>
      <c r="E53" s="279"/>
      <c r="F53" s="42"/>
      <c r="G53" s="42"/>
      <c r="H53" s="42"/>
      <c r="I53" s="42"/>
      <c r="J53" s="42"/>
      <c r="K53" s="42"/>
      <c r="L53" s="42"/>
      <c r="M53" s="43"/>
      <c r="N53" s="1"/>
    </row>
    <row r="54" spans="2:22" ht="14.25">
      <c r="B54" s="29"/>
      <c r="C54" s="36" t="s">
        <v>25</v>
      </c>
      <c r="D54" s="10" t="s">
        <v>26</v>
      </c>
      <c r="E54" s="37"/>
      <c r="F54" s="11"/>
      <c r="G54" s="11"/>
      <c r="H54" s="11"/>
      <c r="I54" s="11"/>
      <c r="J54" s="36" t="s">
        <v>27</v>
      </c>
      <c r="K54" s="11"/>
      <c r="L54" s="36" t="s">
        <v>28</v>
      </c>
      <c r="M54" s="12"/>
      <c r="N54" s="1"/>
      <c r="O54" s="50" t="s">
        <v>103</v>
      </c>
      <c r="P54" s="50" t="s">
        <v>108</v>
      </c>
      <c r="Q54" s="50" t="s">
        <v>107</v>
      </c>
    </row>
    <row r="55" spans="2:22" ht="14.25">
      <c r="B55" s="29"/>
      <c r="C55" s="23"/>
      <c r="D55" s="11"/>
      <c r="E55" s="269" t="s">
        <v>29</v>
      </c>
      <c r="F55" s="11"/>
      <c r="G55" s="10" t="s">
        <v>81</v>
      </c>
      <c r="H55" s="11"/>
      <c r="I55" s="11"/>
      <c r="J55" s="11"/>
      <c r="K55" s="11"/>
      <c r="L55" s="11"/>
      <c r="M55" s="12"/>
      <c r="N55" s="1"/>
      <c r="O55" s="76">
        <v>0</v>
      </c>
      <c r="P55" s="77">
        <v>42</v>
      </c>
      <c r="Q55" s="50">
        <f t="shared" ref="Q55:Q80" si="5">IF(AND($L$50&gt;=O55,$L$50&lt;O56),P55,0)</f>
        <v>42</v>
      </c>
    </row>
    <row r="56" spans="2:22" ht="14.25">
      <c r="B56" s="29"/>
      <c r="C56" s="11"/>
      <c r="D56" s="11"/>
      <c r="E56" s="37"/>
      <c r="F56" s="51" t="s">
        <v>31</v>
      </c>
      <c r="G56" s="329"/>
      <c r="H56" s="330"/>
      <c r="I56" s="331"/>
      <c r="J56" s="10" t="s">
        <v>48</v>
      </c>
      <c r="K56" s="11"/>
      <c r="L56" s="11"/>
      <c r="M56" s="12"/>
      <c r="N56" s="1"/>
      <c r="O56" s="76">
        <v>100</v>
      </c>
      <c r="P56" s="77">
        <v>75</v>
      </c>
      <c r="Q56" s="50">
        <f t="shared" si="5"/>
        <v>0</v>
      </c>
    </row>
    <row r="57" spans="2:22" ht="14.25">
      <c r="B57" s="29"/>
      <c r="C57" s="75">
        <f>MAX(C58,C60)</f>
        <v>0</v>
      </c>
      <c r="D57" s="22">
        <v>5</v>
      </c>
      <c r="E57" s="38" t="s">
        <v>49</v>
      </c>
      <c r="F57" s="39" t="s">
        <v>374</v>
      </c>
      <c r="G57" s="11"/>
      <c r="H57" s="11"/>
      <c r="I57" s="51" t="s">
        <v>375</v>
      </c>
      <c r="J57" s="11"/>
      <c r="K57" s="11"/>
      <c r="L57" s="11"/>
      <c r="M57" s="12"/>
      <c r="N57" s="1"/>
      <c r="O57" s="76">
        <v>200</v>
      </c>
      <c r="P57" s="77">
        <v>148</v>
      </c>
      <c r="Q57" s="50">
        <f t="shared" si="5"/>
        <v>0</v>
      </c>
    </row>
    <row r="58" spans="2:22" ht="14.25">
      <c r="B58" s="29"/>
      <c r="C58" s="62"/>
      <c r="D58" s="67"/>
      <c r="E58" s="68" t="s">
        <v>366</v>
      </c>
      <c r="F58" s="69" t="s">
        <v>118</v>
      </c>
      <c r="J58" s="11"/>
      <c r="K58" s="11"/>
      <c r="L58" s="11"/>
      <c r="M58" s="12"/>
      <c r="N58" s="1"/>
      <c r="O58" s="76">
        <v>300</v>
      </c>
      <c r="P58" s="77">
        <v>199</v>
      </c>
      <c r="Q58" s="50">
        <f t="shared" si="5"/>
        <v>0</v>
      </c>
    </row>
    <row r="59" spans="2:22" ht="14.25">
      <c r="B59" s="29"/>
      <c r="D59" s="67"/>
      <c r="E59" s="68"/>
      <c r="F59" s="51" t="s">
        <v>31</v>
      </c>
      <c r="G59" s="329"/>
      <c r="H59" s="330"/>
      <c r="I59" s="331"/>
      <c r="J59" s="11"/>
      <c r="K59" s="11"/>
      <c r="L59" s="11"/>
      <c r="M59" s="12"/>
      <c r="N59" s="1"/>
      <c r="O59" s="76">
        <v>400</v>
      </c>
      <c r="P59" s="77">
        <v>222</v>
      </c>
      <c r="Q59" s="50">
        <f t="shared" si="5"/>
        <v>0</v>
      </c>
    </row>
    <row r="60" spans="2:22" ht="14.25">
      <c r="B60" s="29"/>
      <c r="C60" s="62"/>
      <c r="D60" s="67"/>
      <c r="E60" s="271" t="s">
        <v>367</v>
      </c>
      <c r="F60" s="69" t="s">
        <v>392</v>
      </c>
      <c r="J60" s="11"/>
      <c r="K60" s="11"/>
      <c r="L60" s="11"/>
      <c r="M60" s="12"/>
      <c r="N60" s="1"/>
      <c r="O60" s="76">
        <v>500</v>
      </c>
      <c r="P60" s="77">
        <v>233</v>
      </c>
      <c r="Q60" s="50">
        <f t="shared" si="5"/>
        <v>0</v>
      </c>
    </row>
    <row r="61" spans="2:22" ht="14.25">
      <c r="B61" s="29"/>
      <c r="D61" s="67"/>
      <c r="E61" s="271"/>
      <c r="F61" s="51" t="s">
        <v>31</v>
      </c>
      <c r="G61" s="329"/>
      <c r="H61" s="330"/>
      <c r="I61" s="331"/>
      <c r="J61" s="11"/>
      <c r="K61" s="11"/>
      <c r="L61" s="11"/>
      <c r="M61" s="12"/>
      <c r="N61" s="1"/>
      <c r="O61" s="76">
        <v>600</v>
      </c>
      <c r="P61" s="77">
        <v>236</v>
      </c>
      <c r="Q61" s="50">
        <f t="shared" si="5"/>
        <v>0</v>
      </c>
    </row>
    <row r="62" spans="2:22" ht="14.25">
      <c r="B62" s="29"/>
      <c r="C62" s="75">
        <f>(C64+C65)/2+C66</f>
        <v>0</v>
      </c>
      <c r="D62" s="22">
        <v>5</v>
      </c>
      <c r="E62" s="38" t="s">
        <v>50</v>
      </c>
      <c r="F62" s="39" t="s">
        <v>357</v>
      </c>
      <c r="J62" s="11"/>
      <c r="K62" s="11"/>
      <c r="L62" s="11"/>
      <c r="M62" s="12"/>
      <c r="N62" s="1"/>
      <c r="O62" s="76">
        <v>700</v>
      </c>
      <c r="P62" s="77">
        <v>189</v>
      </c>
      <c r="Q62" s="50">
        <f t="shared" si="5"/>
        <v>0</v>
      </c>
    </row>
    <row r="63" spans="2:22" ht="14.25">
      <c r="B63" s="29"/>
      <c r="E63" s="68" t="s">
        <v>358</v>
      </c>
      <c r="F63" s="69" t="s">
        <v>376</v>
      </c>
      <c r="G63" s="11"/>
      <c r="H63" s="11"/>
      <c r="I63" s="51" t="s">
        <v>377</v>
      </c>
      <c r="J63" s="11"/>
      <c r="K63" s="11"/>
      <c r="L63" s="11"/>
      <c r="M63" s="12"/>
      <c r="N63" s="1"/>
      <c r="O63" s="76">
        <v>800</v>
      </c>
      <c r="P63" s="77">
        <v>163</v>
      </c>
      <c r="Q63" s="50">
        <f t="shared" si="5"/>
        <v>0</v>
      </c>
    </row>
    <row r="64" spans="2:22" ht="14.25">
      <c r="B64" s="29"/>
      <c r="C64" s="62"/>
      <c r="D64" s="67"/>
      <c r="E64" s="68" t="s">
        <v>116</v>
      </c>
      <c r="F64" s="69" t="s">
        <v>128</v>
      </c>
      <c r="G64" s="329"/>
      <c r="H64" s="330"/>
      <c r="I64" s="331"/>
      <c r="J64" s="11"/>
      <c r="K64" s="11"/>
      <c r="L64" s="11"/>
      <c r="M64" s="12"/>
      <c r="N64" s="1"/>
      <c r="O64" s="76">
        <v>900</v>
      </c>
      <c r="P64" s="77">
        <v>135</v>
      </c>
      <c r="Q64" s="50">
        <f t="shared" si="5"/>
        <v>0</v>
      </c>
    </row>
    <row r="65" spans="2:24" ht="14.25">
      <c r="B65" s="29"/>
      <c r="C65" s="62"/>
      <c r="D65" s="67"/>
      <c r="E65" s="68" t="s">
        <v>117</v>
      </c>
      <c r="F65" s="69" t="s">
        <v>129</v>
      </c>
      <c r="G65" s="329"/>
      <c r="H65" s="330"/>
      <c r="I65" s="331"/>
      <c r="J65" s="10" t="s">
        <v>114</v>
      </c>
      <c r="K65" s="11"/>
      <c r="L65" s="147"/>
      <c r="M65" s="19" t="s">
        <v>51</v>
      </c>
      <c r="N65" s="1"/>
      <c r="O65" s="76">
        <v>1000</v>
      </c>
      <c r="P65" s="77">
        <v>131</v>
      </c>
      <c r="Q65" s="50">
        <f t="shared" si="5"/>
        <v>0</v>
      </c>
    </row>
    <row r="66" spans="2:24" ht="14.25">
      <c r="B66" s="29"/>
      <c r="C66" s="67"/>
      <c r="E66" s="68" t="s">
        <v>359</v>
      </c>
      <c r="F66" s="151" t="s">
        <v>133</v>
      </c>
      <c r="I66" s="51" t="s">
        <v>372</v>
      </c>
      <c r="M66" s="19"/>
      <c r="N66" s="1"/>
      <c r="O66" s="76">
        <v>1100</v>
      </c>
      <c r="P66" s="77">
        <v>75</v>
      </c>
      <c r="Q66" s="50">
        <f t="shared" si="5"/>
        <v>0</v>
      </c>
    </row>
    <row r="67" spans="2:24" ht="14.25" hidden="1">
      <c r="B67" s="29"/>
      <c r="D67" s="67"/>
      <c r="E67" s="68"/>
      <c r="F67" s="51" t="s">
        <v>31</v>
      </c>
      <c r="G67" s="81"/>
      <c r="H67" s="253"/>
      <c r="I67" s="254"/>
      <c r="J67" s="10" t="s">
        <v>384</v>
      </c>
      <c r="K67" s="11"/>
      <c r="L67" s="48"/>
      <c r="M67" s="19" t="s">
        <v>121</v>
      </c>
      <c r="N67" s="1"/>
      <c r="O67" s="76">
        <v>1200</v>
      </c>
      <c r="P67" s="77">
        <v>48</v>
      </c>
      <c r="Q67" s="50">
        <f t="shared" si="5"/>
        <v>0</v>
      </c>
    </row>
    <row r="68" spans="2:24" ht="14.25">
      <c r="B68" s="29"/>
      <c r="C68" s="62"/>
      <c r="D68" s="22">
        <v>5</v>
      </c>
      <c r="E68" s="38" t="s">
        <v>52</v>
      </c>
      <c r="F68" s="39" t="s">
        <v>53</v>
      </c>
      <c r="G68" s="11"/>
      <c r="H68" s="11"/>
      <c r="I68" s="11"/>
      <c r="J68" s="11"/>
      <c r="K68" s="11"/>
      <c r="L68" s="11"/>
      <c r="M68" s="12"/>
      <c r="N68" s="1"/>
      <c r="O68" s="76">
        <v>1300</v>
      </c>
      <c r="P68" s="77">
        <v>47</v>
      </c>
      <c r="Q68" s="50">
        <f t="shared" si="5"/>
        <v>0</v>
      </c>
    </row>
    <row r="69" spans="2:24" ht="14.25">
      <c r="B69" s="29"/>
      <c r="C69" s="11"/>
      <c r="D69" s="37"/>
      <c r="E69" s="37"/>
      <c r="F69" s="51" t="s">
        <v>31</v>
      </c>
      <c r="G69" s="329"/>
      <c r="H69" s="330"/>
      <c r="I69" s="331"/>
      <c r="J69" s="10" t="s">
        <v>119</v>
      </c>
      <c r="K69" s="11"/>
      <c r="L69" s="147"/>
      <c r="M69" s="19" t="s">
        <v>54</v>
      </c>
      <c r="N69" s="1"/>
      <c r="O69" s="76">
        <v>1400</v>
      </c>
      <c r="P69" s="77">
        <v>25</v>
      </c>
      <c r="Q69" s="50">
        <f t="shared" si="5"/>
        <v>0</v>
      </c>
    </row>
    <row r="70" spans="2:24" ht="14.25">
      <c r="B70" s="29"/>
      <c r="C70" s="75">
        <f>AVERAGE(C71:C76)</f>
        <v>0</v>
      </c>
      <c r="D70" s="22">
        <v>5</v>
      </c>
      <c r="E70" s="38" t="s">
        <v>55</v>
      </c>
      <c r="F70" s="39" t="s">
        <v>373</v>
      </c>
      <c r="G70" s="11"/>
      <c r="H70" s="11"/>
      <c r="J70" s="37" t="s">
        <v>389</v>
      </c>
      <c r="K70" s="11"/>
      <c r="L70" s="11"/>
      <c r="M70" s="12"/>
      <c r="N70" s="1"/>
      <c r="O70" s="76">
        <v>1500</v>
      </c>
      <c r="P70" s="77">
        <v>24</v>
      </c>
      <c r="Q70" s="50">
        <f t="shared" si="5"/>
        <v>0</v>
      </c>
    </row>
    <row r="71" spans="2:24" ht="14.25">
      <c r="B71" s="29"/>
      <c r="C71" s="62">
        <v>0</v>
      </c>
      <c r="D71" s="67"/>
      <c r="E71" s="68" t="s">
        <v>368</v>
      </c>
      <c r="F71" s="69" t="s">
        <v>365</v>
      </c>
      <c r="M71" s="12"/>
      <c r="N71" s="1"/>
      <c r="O71" s="76">
        <v>1600</v>
      </c>
      <c r="P71" s="77">
        <v>22</v>
      </c>
      <c r="Q71" s="50">
        <f t="shared" si="5"/>
        <v>0</v>
      </c>
    </row>
    <row r="72" spans="2:24" ht="14.25">
      <c r="B72" s="29"/>
      <c r="D72" s="67"/>
      <c r="E72" s="68"/>
      <c r="F72" s="51" t="s">
        <v>31</v>
      </c>
      <c r="G72" s="329"/>
      <c r="H72" s="330"/>
      <c r="I72" s="331"/>
      <c r="J72" s="10" t="s">
        <v>123</v>
      </c>
      <c r="K72" s="11"/>
      <c r="L72" s="147"/>
      <c r="M72" s="19" t="s">
        <v>122</v>
      </c>
      <c r="N72" s="1"/>
      <c r="O72" s="76">
        <v>1700</v>
      </c>
      <c r="P72" s="77">
        <v>16</v>
      </c>
      <c r="Q72" s="50">
        <f t="shared" si="5"/>
        <v>0</v>
      </c>
    </row>
    <row r="73" spans="2:24" ht="14.25">
      <c r="B73" s="29"/>
      <c r="C73" s="62"/>
      <c r="D73" s="67"/>
      <c r="E73" s="68" t="s">
        <v>369</v>
      </c>
      <c r="F73" s="69" t="s">
        <v>364</v>
      </c>
      <c r="J73" s="10"/>
      <c r="K73" s="11"/>
      <c r="M73" s="19"/>
      <c r="N73" s="1"/>
      <c r="O73" s="76">
        <v>1800</v>
      </c>
      <c r="P73" s="77">
        <v>13</v>
      </c>
      <c r="Q73" s="50">
        <f t="shared" si="5"/>
        <v>0</v>
      </c>
    </row>
    <row r="74" spans="2:24" ht="14.25">
      <c r="B74" s="29"/>
      <c r="D74" s="67"/>
      <c r="E74" s="68"/>
      <c r="F74" s="51" t="s">
        <v>378</v>
      </c>
      <c r="G74" s="329"/>
      <c r="H74" s="330"/>
      <c r="I74" s="331"/>
      <c r="J74" s="10" t="s">
        <v>91</v>
      </c>
      <c r="K74" s="11"/>
      <c r="L74" s="147"/>
      <c r="M74" s="19" t="s">
        <v>90</v>
      </c>
      <c r="N74" s="1"/>
      <c r="O74" s="76">
        <v>1900</v>
      </c>
      <c r="P74" s="77">
        <v>6</v>
      </c>
      <c r="Q74" s="50">
        <f t="shared" si="5"/>
        <v>0</v>
      </c>
    </row>
    <row r="75" spans="2:24" ht="14.25">
      <c r="B75" s="29"/>
      <c r="C75" s="62"/>
      <c r="D75" s="67"/>
      <c r="E75" s="68" t="s">
        <v>370</v>
      </c>
      <c r="F75" s="69" t="s">
        <v>120</v>
      </c>
      <c r="J75" s="10"/>
      <c r="K75" s="11"/>
      <c r="M75" s="19"/>
      <c r="N75" s="1"/>
      <c r="O75" s="76">
        <v>2000</v>
      </c>
      <c r="P75" s="77">
        <v>11</v>
      </c>
      <c r="Q75" s="50">
        <f t="shared" si="5"/>
        <v>0</v>
      </c>
    </row>
    <row r="76" spans="2:24" ht="14.25">
      <c r="B76" s="29"/>
      <c r="C76" s="70"/>
      <c r="D76" s="67"/>
      <c r="E76" s="239"/>
      <c r="F76" s="51" t="s">
        <v>31</v>
      </c>
      <c r="G76" s="329"/>
      <c r="H76" s="330"/>
      <c r="I76" s="331"/>
      <c r="J76" s="10" t="s">
        <v>92</v>
      </c>
      <c r="K76" s="11"/>
      <c r="L76" s="147"/>
      <c r="M76" s="19" t="s">
        <v>121</v>
      </c>
      <c r="N76" s="1"/>
      <c r="O76" s="76">
        <v>2100</v>
      </c>
      <c r="P76" s="77">
        <v>4</v>
      </c>
      <c r="Q76" s="50">
        <f t="shared" si="5"/>
        <v>0</v>
      </c>
    </row>
    <row r="77" spans="2:24" ht="14.25">
      <c r="B77" s="29"/>
      <c r="C77" s="75">
        <f>C57+C62+C68+C70</f>
        <v>0</v>
      </c>
      <c r="D77" s="270">
        <f>D57+D62+D68+D70</f>
        <v>20</v>
      </c>
      <c r="E77" s="280" t="s">
        <v>23</v>
      </c>
      <c r="F77" s="240"/>
      <c r="G77" s="240"/>
      <c r="H77" s="240"/>
      <c r="I77" s="240"/>
      <c r="J77" s="11"/>
      <c r="K77" s="11"/>
      <c r="L77" s="11"/>
      <c r="M77" s="12"/>
      <c r="N77" s="1"/>
      <c r="O77" s="76">
        <v>2200</v>
      </c>
      <c r="P77" s="77">
        <v>10</v>
      </c>
      <c r="Q77" s="50">
        <f t="shared" si="5"/>
        <v>0</v>
      </c>
    </row>
    <row r="78" spans="2:24" ht="14.25">
      <c r="B78" s="33"/>
      <c r="C78" s="34"/>
      <c r="D78" s="34"/>
      <c r="E78" s="275"/>
      <c r="F78" s="34"/>
      <c r="G78" s="34"/>
      <c r="H78" s="34"/>
      <c r="I78" s="34"/>
      <c r="J78" s="34"/>
      <c r="K78" s="34"/>
      <c r="L78" s="34"/>
      <c r="M78" s="44"/>
      <c r="N78" s="1"/>
      <c r="O78" s="76">
        <v>2300</v>
      </c>
      <c r="P78" s="77">
        <v>5</v>
      </c>
      <c r="Q78" s="50">
        <f t="shared" si="5"/>
        <v>0</v>
      </c>
    </row>
    <row r="79" spans="2:24" ht="18.75">
      <c r="B79" s="5"/>
      <c r="C79" s="6" t="s">
        <v>56</v>
      </c>
      <c r="D79" s="7"/>
      <c r="E79" s="277"/>
      <c r="F79" s="7"/>
      <c r="G79" s="7"/>
      <c r="H79" s="7"/>
      <c r="I79" s="7"/>
      <c r="J79" s="7"/>
      <c r="K79" s="7"/>
      <c r="L79" s="7"/>
      <c r="M79" s="8"/>
      <c r="N79" s="1"/>
      <c r="O79" s="76">
        <v>2400</v>
      </c>
      <c r="P79" s="77">
        <v>3</v>
      </c>
      <c r="Q79" s="50">
        <f t="shared" si="5"/>
        <v>0</v>
      </c>
      <c r="W79" s="79" t="s">
        <v>102</v>
      </c>
      <c r="X79" s="53"/>
    </row>
    <row r="80" spans="2:24" ht="14.25">
      <c r="B80" s="29"/>
      <c r="C80" s="36" t="s">
        <v>25</v>
      </c>
      <c r="D80" s="10" t="s">
        <v>26</v>
      </c>
      <c r="E80" s="37"/>
      <c r="F80" s="11"/>
      <c r="G80" s="11"/>
      <c r="H80" s="11"/>
      <c r="I80" s="11"/>
      <c r="J80" s="36" t="s">
        <v>27</v>
      </c>
      <c r="K80" s="11"/>
      <c r="L80" s="36" t="s">
        <v>28</v>
      </c>
      <c r="M80" s="12"/>
      <c r="N80" s="1"/>
      <c r="O80" s="76">
        <v>2500</v>
      </c>
      <c r="P80" s="77"/>
      <c r="Q80" s="50">
        <f t="shared" si="5"/>
        <v>0</v>
      </c>
      <c r="W80" s="54"/>
      <c r="X80" s="55"/>
    </row>
    <row r="81" spans="2:24" ht="14.25" customHeight="1">
      <c r="B81" s="29"/>
      <c r="C81" s="23"/>
      <c r="D81" s="11"/>
      <c r="E81" s="269" t="s">
        <v>29</v>
      </c>
      <c r="F81" s="11"/>
      <c r="G81" s="10" t="s">
        <v>395</v>
      </c>
      <c r="H81" s="11"/>
      <c r="I81" s="11"/>
      <c r="J81" s="11"/>
      <c r="K81" s="11"/>
      <c r="L81" s="11"/>
      <c r="M81" s="12"/>
      <c r="N81" s="1"/>
      <c r="O81" s="76">
        <v>2600</v>
      </c>
      <c r="P81" s="77"/>
      <c r="Q81" s="50">
        <f>IF(AND($L$50&gt;=O81,$L$50&lt;O84),P81,0)</f>
        <v>0</v>
      </c>
      <c r="W81" s="346"/>
      <c r="X81" s="347"/>
    </row>
    <row r="82" spans="2:24" ht="14.25" customHeight="1">
      <c r="B82" s="29"/>
      <c r="C82" s="11"/>
      <c r="D82" s="11"/>
      <c r="E82" s="37"/>
      <c r="F82" s="51" t="s">
        <v>31</v>
      </c>
      <c r="G82" s="326"/>
      <c r="H82" s="330"/>
      <c r="I82" s="331"/>
      <c r="J82" s="10" t="s">
        <v>48</v>
      </c>
      <c r="K82" s="11"/>
      <c r="L82" s="11"/>
      <c r="M82" s="12"/>
      <c r="N82" s="1"/>
      <c r="W82" s="346"/>
      <c r="X82" s="347"/>
    </row>
    <row r="83" spans="2:24" ht="14.25" customHeight="1">
      <c r="B83" s="29"/>
      <c r="C83" s="62"/>
      <c r="D83" s="22">
        <f>IF(AND(C85&lt;&gt;"",C85=0),10,5)</f>
        <v>5</v>
      </c>
      <c r="E83" s="38" t="s">
        <v>57</v>
      </c>
      <c r="F83" s="39" t="s">
        <v>58</v>
      </c>
      <c r="G83" s="11"/>
      <c r="H83" s="11"/>
      <c r="I83" s="11"/>
      <c r="J83" s="11"/>
      <c r="K83" s="11"/>
      <c r="L83" s="11"/>
      <c r="M83" s="12"/>
      <c r="N83" s="1"/>
      <c r="R83" s="58"/>
      <c r="S83" s="58"/>
      <c r="T83" s="58"/>
      <c r="U83" s="58"/>
      <c r="V83" s="58"/>
      <c r="W83" s="346"/>
      <c r="X83" s="347"/>
    </row>
    <row r="84" spans="2:24" ht="14.25" customHeight="1">
      <c r="B84" s="29"/>
      <c r="C84" s="11"/>
      <c r="D84" s="211" t="s">
        <v>330</v>
      </c>
      <c r="E84" s="51"/>
      <c r="F84" s="51" t="s">
        <v>31</v>
      </c>
      <c r="G84" s="326"/>
      <c r="H84" s="327"/>
      <c r="I84" s="328"/>
      <c r="J84" s="10" t="s">
        <v>125</v>
      </c>
      <c r="K84" s="11"/>
      <c r="L84" s="147"/>
      <c r="M84" s="19" t="s">
        <v>121</v>
      </c>
      <c r="N84" s="1"/>
      <c r="O84" s="78"/>
      <c r="P84" s="150"/>
      <c r="Q84" s="52"/>
      <c r="R84" s="59"/>
      <c r="S84" s="58"/>
      <c r="T84" s="58"/>
      <c r="U84" s="58"/>
      <c r="V84" s="58"/>
      <c r="W84" s="346"/>
      <c r="X84" s="347"/>
    </row>
    <row r="85" spans="2:24" ht="14.25" customHeight="1">
      <c r="B85" s="29"/>
      <c r="C85" s="62"/>
      <c r="D85" s="22">
        <f>IF(AND(C85&lt;&gt;"",C85=0),0,5)</f>
        <v>5</v>
      </c>
      <c r="E85" s="38" t="s">
        <v>59</v>
      </c>
      <c r="F85" s="39" t="s">
        <v>60</v>
      </c>
      <c r="G85" s="11"/>
      <c r="H85" s="11"/>
      <c r="I85" s="11"/>
      <c r="J85" s="11"/>
      <c r="K85" s="11"/>
      <c r="L85" s="11"/>
      <c r="M85" s="12"/>
      <c r="N85" s="1"/>
      <c r="O85" s="78"/>
      <c r="P85" s="150"/>
      <c r="Q85" s="52"/>
      <c r="R85" s="58"/>
      <c r="S85" s="58"/>
      <c r="T85" s="58"/>
      <c r="U85" s="58"/>
      <c r="V85" s="58"/>
      <c r="W85" s="346"/>
      <c r="X85" s="347"/>
    </row>
    <row r="86" spans="2:24" ht="14.25" customHeight="1">
      <c r="B86" s="29"/>
      <c r="C86" s="11"/>
      <c r="D86" s="37" t="s">
        <v>124</v>
      </c>
      <c r="E86" s="37"/>
      <c r="F86" s="51" t="s">
        <v>31</v>
      </c>
      <c r="G86" s="326"/>
      <c r="H86" s="330"/>
      <c r="I86" s="331"/>
      <c r="J86" s="10" t="s">
        <v>48</v>
      </c>
      <c r="K86" s="11"/>
      <c r="L86" s="11"/>
      <c r="M86" s="12"/>
      <c r="N86" s="1"/>
      <c r="R86" s="58"/>
      <c r="S86" s="58"/>
      <c r="T86" s="58"/>
      <c r="U86" s="58"/>
      <c r="V86" s="58"/>
      <c r="W86" s="346"/>
      <c r="X86" s="347"/>
    </row>
    <row r="87" spans="2:24" ht="14.25" customHeight="1">
      <c r="B87" s="29"/>
      <c r="C87" s="75">
        <f>AVERAGE(C88:C90)</f>
        <v>0</v>
      </c>
      <c r="D87" s="22">
        <v>5</v>
      </c>
      <c r="E87" s="38" t="s">
        <v>61</v>
      </c>
      <c r="F87" s="39" t="s">
        <v>360</v>
      </c>
      <c r="G87" s="11"/>
      <c r="H87" s="11"/>
      <c r="I87" s="11"/>
      <c r="J87" s="11"/>
      <c r="K87" s="11"/>
      <c r="L87" s="11"/>
      <c r="M87" s="12"/>
      <c r="N87" s="1"/>
      <c r="R87" s="52"/>
      <c r="S87" s="52"/>
      <c r="T87" s="52"/>
      <c r="U87" s="52"/>
      <c r="V87" s="52"/>
      <c r="W87" s="346"/>
      <c r="X87" s="347"/>
    </row>
    <row r="88" spans="2:24" ht="14.25" customHeight="1">
      <c r="B88" s="29"/>
      <c r="C88" s="62">
        <v>0</v>
      </c>
      <c r="D88" s="67"/>
      <c r="E88" s="68" t="s">
        <v>361</v>
      </c>
      <c r="F88" s="69" t="s">
        <v>362</v>
      </c>
      <c r="G88" s="11"/>
      <c r="H88" s="11"/>
      <c r="I88" s="11"/>
      <c r="J88" s="11"/>
      <c r="K88" s="11"/>
      <c r="L88" s="11"/>
      <c r="M88" s="12"/>
      <c r="N88" s="1"/>
      <c r="W88" s="346"/>
      <c r="X88" s="347"/>
    </row>
    <row r="89" spans="2:24" ht="14.25" customHeight="1">
      <c r="B89" s="29"/>
      <c r="D89" s="67"/>
      <c r="E89" s="38"/>
      <c r="F89" s="51" t="s">
        <v>31</v>
      </c>
      <c r="G89" s="329"/>
      <c r="H89" s="330"/>
      <c r="I89" s="331"/>
      <c r="J89" s="10" t="s">
        <v>385</v>
      </c>
      <c r="K89" s="11"/>
      <c r="L89" s="147"/>
      <c r="M89" s="19" t="s">
        <v>386</v>
      </c>
      <c r="N89" s="1"/>
      <c r="W89" s="346"/>
      <c r="X89" s="347"/>
    </row>
    <row r="90" spans="2:24" ht="14.25" customHeight="1">
      <c r="B90" s="29"/>
      <c r="C90" s="11"/>
      <c r="D90" s="67"/>
      <c r="E90" s="68" t="s">
        <v>363</v>
      </c>
      <c r="F90" s="69" t="s">
        <v>396</v>
      </c>
      <c r="G90" s="11"/>
      <c r="H90" s="11"/>
      <c r="I90" s="51" t="s">
        <v>372</v>
      </c>
      <c r="J90" s="11"/>
      <c r="K90" s="11"/>
      <c r="L90" s="11"/>
      <c r="M90" s="12"/>
      <c r="N90" s="1"/>
      <c r="W90" s="346"/>
      <c r="X90" s="347"/>
    </row>
    <row r="91" spans="2:24" ht="14.25" hidden="1" customHeight="1">
      <c r="B91" s="29"/>
      <c r="C91" s="11"/>
      <c r="D91" s="37"/>
      <c r="E91" s="37"/>
      <c r="F91" s="51" t="s">
        <v>31</v>
      </c>
      <c r="G91" s="329"/>
      <c r="H91" s="330"/>
      <c r="I91" s="331"/>
      <c r="J91" s="10" t="s">
        <v>384</v>
      </c>
      <c r="K91" s="11"/>
      <c r="L91" s="147"/>
      <c r="M91" s="19" t="s">
        <v>90</v>
      </c>
      <c r="N91" s="1"/>
      <c r="W91" s="346"/>
      <c r="X91" s="347"/>
    </row>
    <row r="92" spans="2:24" ht="14.25" customHeight="1">
      <c r="B92" s="29"/>
      <c r="C92" s="62"/>
      <c r="D92" s="22">
        <v>5</v>
      </c>
      <c r="E92" s="38" t="s">
        <v>62</v>
      </c>
      <c r="F92" s="39" t="s">
        <v>63</v>
      </c>
      <c r="G92" s="11"/>
      <c r="H92" s="11"/>
      <c r="I92" s="11"/>
      <c r="J92" s="11"/>
      <c r="K92" s="11"/>
      <c r="L92" s="11"/>
      <c r="M92" s="12"/>
      <c r="N92" s="1"/>
      <c r="W92" s="346"/>
      <c r="X92" s="347"/>
    </row>
    <row r="93" spans="2:24" ht="14.25" customHeight="1">
      <c r="B93" s="29"/>
      <c r="C93" s="11"/>
      <c r="D93" s="37"/>
      <c r="E93" s="37"/>
      <c r="F93" s="51" t="s">
        <v>31</v>
      </c>
      <c r="G93" s="332"/>
      <c r="H93" s="333"/>
      <c r="I93" s="334"/>
      <c r="J93" s="10" t="s">
        <v>93</v>
      </c>
      <c r="K93" s="11"/>
      <c r="L93" s="147"/>
      <c r="M93" s="19" t="s">
        <v>94</v>
      </c>
      <c r="N93" s="1"/>
      <c r="W93" s="346"/>
      <c r="X93" s="347"/>
    </row>
    <row r="94" spans="2:24" ht="14.25" customHeight="1">
      <c r="B94" s="29"/>
      <c r="C94" s="11"/>
      <c r="D94" s="11"/>
      <c r="E94" s="37"/>
      <c r="F94" s="11"/>
      <c r="G94" s="335"/>
      <c r="H94" s="336"/>
      <c r="I94" s="337"/>
      <c r="J94" s="11"/>
      <c r="K94" s="11"/>
      <c r="L94" s="11"/>
      <c r="M94" s="12"/>
      <c r="N94" s="1"/>
      <c r="W94" s="346"/>
      <c r="X94" s="347"/>
    </row>
    <row r="95" spans="2:24" ht="14.25" customHeight="1">
      <c r="B95" s="29"/>
      <c r="C95" s="75">
        <f>C83+C85+C87+C92</f>
        <v>0</v>
      </c>
      <c r="D95" s="270">
        <f>D83+D85+D87+D92</f>
        <v>20</v>
      </c>
      <c r="E95" s="278" t="s">
        <v>23</v>
      </c>
      <c r="F95" s="11"/>
      <c r="G95" s="11"/>
      <c r="H95" s="11"/>
      <c r="I95" s="11"/>
      <c r="J95" s="11"/>
      <c r="K95" s="11"/>
      <c r="L95" s="11"/>
      <c r="M95" s="12"/>
      <c r="N95" s="1"/>
      <c r="W95" s="346"/>
      <c r="X95" s="347"/>
    </row>
    <row r="96" spans="2:24" ht="14.25" customHeight="1">
      <c r="B96" s="29"/>
      <c r="C96" s="30"/>
      <c r="D96" s="30"/>
      <c r="E96" s="274"/>
      <c r="F96" s="30"/>
      <c r="G96" s="30"/>
      <c r="H96" s="30"/>
      <c r="I96" s="30"/>
      <c r="J96" s="30"/>
      <c r="K96" s="30"/>
      <c r="L96" s="30"/>
      <c r="M96" s="31"/>
      <c r="N96" s="1"/>
      <c r="W96" s="346"/>
      <c r="X96" s="347"/>
    </row>
    <row r="97" spans="2:24" ht="15">
      <c r="B97" s="40"/>
      <c r="C97" s="41" t="s">
        <v>64</v>
      </c>
      <c r="D97" s="42"/>
      <c r="E97" s="279"/>
      <c r="F97" s="42"/>
      <c r="G97" s="42"/>
      <c r="H97" s="42"/>
      <c r="I97" s="42"/>
      <c r="J97" s="42"/>
      <c r="K97" s="42"/>
      <c r="L97" s="42"/>
      <c r="M97" s="43"/>
      <c r="N97" s="1"/>
      <c r="W97" s="346"/>
      <c r="X97" s="347"/>
    </row>
    <row r="98" spans="2:24" ht="14.25" customHeight="1">
      <c r="B98" s="29"/>
      <c r="C98" s="36" t="s">
        <v>25</v>
      </c>
      <c r="D98" s="10" t="s">
        <v>26</v>
      </c>
      <c r="E98" s="37"/>
      <c r="F98" s="11"/>
      <c r="G98" s="11"/>
      <c r="H98" s="11"/>
      <c r="I98" s="11"/>
      <c r="J98" s="36" t="s">
        <v>27</v>
      </c>
      <c r="K98" s="11"/>
      <c r="L98" s="36" t="s">
        <v>28</v>
      </c>
      <c r="M98" s="12"/>
      <c r="N98" s="1"/>
      <c r="R98" s="52"/>
      <c r="S98" s="52"/>
      <c r="T98" s="52"/>
      <c r="U98" s="52"/>
      <c r="V98" s="52"/>
      <c r="W98" s="346"/>
      <c r="X98" s="347"/>
    </row>
    <row r="99" spans="2:24" ht="14.25" customHeight="1">
      <c r="B99" s="29"/>
      <c r="C99" s="23"/>
      <c r="D99" s="11"/>
      <c r="E99" s="269" t="s">
        <v>29</v>
      </c>
      <c r="F99" s="11"/>
      <c r="G99" s="10" t="s">
        <v>388</v>
      </c>
      <c r="H99" s="11"/>
      <c r="I99" s="11"/>
      <c r="J99" s="11"/>
      <c r="K99" s="11"/>
      <c r="L99" s="11"/>
      <c r="M99" s="12"/>
      <c r="N99" s="1"/>
      <c r="R99" s="52"/>
      <c r="S99" s="52"/>
      <c r="T99" s="52"/>
      <c r="U99" s="52"/>
      <c r="V99" s="52"/>
      <c r="W99" s="346"/>
      <c r="X99" s="347"/>
    </row>
    <row r="100" spans="2:24" ht="14.25" customHeight="1">
      <c r="B100" s="29"/>
      <c r="C100" s="11"/>
      <c r="D100" s="11"/>
      <c r="E100" s="37"/>
      <c r="F100" s="51" t="s">
        <v>31</v>
      </c>
      <c r="G100" s="338"/>
      <c r="H100" s="339"/>
      <c r="I100" s="340"/>
      <c r="J100" s="10" t="s">
        <v>48</v>
      </c>
      <c r="K100" s="11"/>
      <c r="L100" s="11"/>
      <c r="M100" s="12"/>
      <c r="N100" s="1"/>
      <c r="R100" s="52"/>
      <c r="S100" s="52"/>
      <c r="T100" s="52"/>
      <c r="U100" s="52"/>
      <c r="V100" s="52"/>
      <c r="W100" s="348"/>
      <c r="X100" s="349"/>
    </row>
    <row r="101" spans="2:24" ht="14.25">
      <c r="B101" s="29"/>
      <c r="C101" s="11"/>
      <c r="D101" s="11"/>
      <c r="E101" s="37"/>
      <c r="F101" s="11"/>
      <c r="G101" s="335"/>
      <c r="H101" s="336"/>
      <c r="I101" s="337"/>
      <c r="J101" s="11"/>
      <c r="K101" s="11"/>
      <c r="L101" s="11"/>
      <c r="M101" s="12"/>
      <c r="N101" s="1"/>
      <c r="R101" s="52"/>
      <c r="S101" s="52"/>
      <c r="T101" s="52"/>
      <c r="U101" s="52"/>
      <c r="V101" s="52"/>
    </row>
    <row r="102" spans="2:24" ht="14.25">
      <c r="B102" s="29"/>
      <c r="C102" s="75">
        <f>C103*2/3+C105*1/3</f>
        <v>0</v>
      </c>
      <c r="D102" s="22">
        <v>5</v>
      </c>
      <c r="E102" s="38" t="s">
        <v>65</v>
      </c>
      <c r="F102" s="39" t="s">
        <v>381</v>
      </c>
      <c r="G102" s="11"/>
      <c r="H102" s="11"/>
      <c r="I102" s="37" t="s">
        <v>382</v>
      </c>
      <c r="J102" s="11"/>
      <c r="K102" s="11"/>
      <c r="L102" s="11"/>
      <c r="M102" s="12"/>
      <c r="N102" s="1"/>
      <c r="R102" s="52"/>
      <c r="S102" s="52"/>
      <c r="T102" s="52"/>
      <c r="U102" s="52"/>
      <c r="V102" s="52"/>
    </row>
    <row r="103" spans="2:24" ht="14.25">
      <c r="B103" s="29"/>
      <c r="C103" s="62"/>
      <c r="D103" s="67"/>
      <c r="E103" s="68" t="s">
        <v>379</v>
      </c>
      <c r="F103" s="69" t="s">
        <v>130</v>
      </c>
      <c r="M103" s="12"/>
      <c r="N103" s="1"/>
      <c r="R103" s="52"/>
      <c r="S103" s="52"/>
      <c r="T103" s="52"/>
      <c r="U103" s="52"/>
      <c r="V103" s="52"/>
      <c r="W103" s="241" t="s">
        <v>101</v>
      </c>
      <c r="X103" s="242"/>
    </row>
    <row r="104" spans="2:24" ht="14.25">
      <c r="B104" s="29"/>
      <c r="C104" s="11"/>
      <c r="D104" s="67"/>
      <c r="E104" s="68"/>
      <c r="F104" s="51" t="s">
        <v>31</v>
      </c>
      <c r="G104" s="329"/>
      <c r="H104" s="330"/>
      <c r="I104" s="331"/>
      <c r="J104" s="10" t="s">
        <v>66</v>
      </c>
      <c r="K104" s="11"/>
      <c r="L104" s="148"/>
      <c r="M104" s="19" t="s">
        <v>67</v>
      </c>
      <c r="N104" s="1"/>
      <c r="R104" s="52"/>
      <c r="S104" s="52"/>
      <c r="T104" s="52"/>
      <c r="U104" s="52"/>
      <c r="V104" s="52"/>
      <c r="W104" s="243"/>
      <c r="X104" s="244"/>
    </row>
    <row r="105" spans="2:24" ht="14.25">
      <c r="B105" s="29"/>
      <c r="C105" s="62"/>
      <c r="D105" s="67"/>
      <c r="E105" s="68" t="s">
        <v>380</v>
      </c>
      <c r="F105" s="69" t="s">
        <v>126</v>
      </c>
      <c r="M105" s="12"/>
      <c r="N105" s="1"/>
      <c r="R105" s="52"/>
      <c r="S105" s="52"/>
      <c r="T105" s="52"/>
      <c r="U105" s="52"/>
      <c r="V105" s="52"/>
      <c r="W105" s="243"/>
      <c r="X105" s="244"/>
    </row>
    <row r="106" spans="2:24" ht="14.25">
      <c r="B106" s="29"/>
      <c r="C106" s="70"/>
      <c r="D106" s="67"/>
      <c r="E106" s="68"/>
      <c r="F106" s="51" t="s">
        <v>31</v>
      </c>
      <c r="G106" s="329"/>
      <c r="H106" s="330"/>
      <c r="I106" s="331"/>
      <c r="J106" s="10" t="s">
        <v>95</v>
      </c>
      <c r="K106" s="11"/>
      <c r="L106" s="147"/>
      <c r="M106" s="19" t="s">
        <v>94</v>
      </c>
      <c r="N106" s="1"/>
      <c r="R106" s="52"/>
      <c r="S106" s="52"/>
      <c r="T106" s="52"/>
      <c r="U106" s="52"/>
      <c r="V106" s="52"/>
      <c r="W106" s="243"/>
      <c r="X106" s="244"/>
    </row>
    <row r="107" spans="2:24" ht="14.25">
      <c r="B107" s="29"/>
      <c r="C107" s="62"/>
      <c r="D107" s="22">
        <v>5</v>
      </c>
      <c r="E107" s="38" t="s">
        <v>68</v>
      </c>
      <c r="F107" s="39" t="s">
        <v>69</v>
      </c>
      <c r="G107" s="11"/>
      <c r="H107" s="11"/>
      <c r="I107" s="11"/>
      <c r="J107" s="11"/>
      <c r="K107" s="11"/>
      <c r="L107" s="11"/>
      <c r="M107" s="12"/>
      <c r="N107" s="1"/>
      <c r="R107" s="52"/>
      <c r="S107" s="52"/>
      <c r="T107" s="52"/>
      <c r="U107" s="52"/>
      <c r="V107" s="52"/>
      <c r="W107" s="243"/>
      <c r="X107" s="244"/>
    </row>
    <row r="108" spans="2:24" ht="14.25">
      <c r="B108" s="29"/>
      <c r="C108" s="11"/>
      <c r="D108" s="37"/>
      <c r="E108" s="37"/>
      <c r="F108" s="51" t="s">
        <v>31</v>
      </c>
      <c r="G108" s="329"/>
      <c r="H108" s="330"/>
      <c r="I108" s="331"/>
      <c r="J108" s="10" t="s">
        <v>383</v>
      </c>
      <c r="K108" s="11"/>
      <c r="L108" s="148"/>
      <c r="M108" s="19" t="s">
        <v>228</v>
      </c>
      <c r="N108" s="1"/>
      <c r="R108" s="52"/>
      <c r="S108" s="52"/>
      <c r="T108" s="52"/>
      <c r="U108" s="52"/>
      <c r="V108" s="52"/>
      <c r="W108" s="245"/>
      <c r="X108" s="244"/>
    </row>
    <row r="109" spans="2:24" ht="14.25">
      <c r="B109" s="29"/>
      <c r="C109" s="62"/>
      <c r="D109" s="22">
        <v>5</v>
      </c>
      <c r="E109" s="38" t="s">
        <v>70</v>
      </c>
      <c r="F109" s="39" t="s">
        <v>308</v>
      </c>
      <c r="G109" s="11"/>
      <c r="H109" s="11"/>
      <c r="I109" s="11"/>
      <c r="J109" s="11"/>
      <c r="K109" s="11"/>
      <c r="L109" s="11"/>
      <c r="M109" s="12"/>
      <c r="N109" s="1"/>
      <c r="R109" s="52"/>
      <c r="S109" s="52"/>
      <c r="T109" s="52"/>
      <c r="U109" s="52"/>
      <c r="V109" s="52"/>
      <c r="W109" s="245"/>
      <c r="X109" s="244"/>
    </row>
    <row r="110" spans="2:24" ht="14.25">
      <c r="B110" s="29"/>
      <c r="C110" s="11"/>
      <c r="D110" s="37"/>
      <c r="E110" s="37"/>
      <c r="F110" s="51" t="s">
        <v>31</v>
      </c>
      <c r="G110" s="326"/>
      <c r="H110" s="327"/>
      <c r="I110" s="328"/>
      <c r="J110" s="10" t="s">
        <v>96</v>
      </c>
      <c r="K110" s="11"/>
      <c r="L110" s="148"/>
      <c r="M110" s="19" t="s">
        <v>97</v>
      </c>
      <c r="N110" s="1"/>
      <c r="R110" s="52"/>
      <c r="S110" s="52"/>
      <c r="T110" s="52"/>
      <c r="U110" s="52"/>
      <c r="V110" s="52"/>
      <c r="W110" s="246" t="s">
        <v>109</v>
      </c>
      <c r="X110" s="247"/>
    </row>
    <row r="111" spans="2:24" ht="14.25">
      <c r="B111" s="29"/>
      <c r="C111" s="75">
        <f>C102+C107+C109</f>
        <v>0</v>
      </c>
      <c r="D111" s="270">
        <f>D102+D107+D109</f>
        <v>15</v>
      </c>
      <c r="E111" s="278" t="s">
        <v>23</v>
      </c>
      <c r="F111" s="11"/>
      <c r="G111" s="11"/>
      <c r="H111" s="11"/>
      <c r="I111" s="11"/>
      <c r="J111" s="11"/>
      <c r="K111" s="11"/>
      <c r="L111" s="11"/>
      <c r="M111" s="12"/>
      <c r="N111" s="1"/>
      <c r="R111" s="52"/>
      <c r="S111" s="52"/>
      <c r="T111" s="52"/>
      <c r="U111" s="52"/>
      <c r="V111" s="52"/>
      <c r="W111" s="248"/>
      <c r="X111" s="249"/>
    </row>
    <row r="112" spans="2:24">
      <c r="B112" s="45"/>
      <c r="C112" s="46"/>
      <c r="D112" s="46"/>
      <c r="E112" s="281"/>
      <c r="F112" s="46"/>
      <c r="G112" s="46"/>
      <c r="H112" s="46"/>
      <c r="I112" s="46"/>
      <c r="J112" s="46"/>
      <c r="K112" s="46"/>
      <c r="L112" s="46"/>
      <c r="M112" s="47"/>
      <c r="N112" s="1"/>
      <c r="W112" s="250"/>
      <c r="X112" s="251"/>
    </row>
    <row r="113" spans="13:24">
      <c r="M113" s="49" t="str">
        <f>D7</f>
        <v>○○ビル</v>
      </c>
      <c r="X113" s="57" t="str">
        <f>D7</f>
        <v>○○ビル</v>
      </c>
    </row>
  </sheetData>
  <sheetProtection algorithmName="SHA-512" hashValue="Twf2Pz3B3aXQl5YUhRcvKebSigLYx4PTltLsr859VKW2gUXxDHER80ucDuOvlLRJipsKkHYKxwrHK73sA6ioyw==" saltValue="0uc1+SGUIYrEzwUoRBQS8w==" spinCount="100000" sheet="1" objects="1" scenarios="1" formatRows="0" insertRows="0"/>
  <mergeCells count="39">
    <mergeCell ref="G72:I72"/>
    <mergeCell ref="G74:I74"/>
    <mergeCell ref="G56:I56"/>
    <mergeCell ref="G61:I61"/>
    <mergeCell ref="D11:G11"/>
    <mergeCell ref="G50:I50"/>
    <mergeCell ref="G59:I59"/>
    <mergeCell ref="L11:M11"/>
    <mergeCell ref="G32:I34"/>
    <mergeCell ref="G38:I38"/>
    <mergeCell ref="G44:I44"/>
    <mergeCell ref="G46:I46"/>
    <mergeCell ref="G36:I36"/>
    <mergeCell ref="D7:G7"/>
    <mergeCell ref="D8:G8"/>
    <mergeCell ref="L8:M8"/>
    <mergeCell ref="D9:G9"/>
    <mergeCell ref="D10:G10"/>
    <mergeCell ref="G84:I84"/>
    <mergeCell ref="G86:I86"/>
    <mergeCell ref="G89:I89"/>
    <mergeCell ref="W81:X100"/>
    <mergeCell ref="G91:I91"/>
    <mergeCell ref="I2:J4"/>
    <mergeCell ref="G110:I110"/>
    <mergeCell ref="G65:I65"/>
    <mergeCell ref="G69:I69"/>
    <mergeCell ref="G76:I76"/>
    <mergeCell ref="G93:I94"/>
    <mergeCell ref="G100:I101"/>
    <mergeCell ref="G104:I104"/>
    <mergeCell ref="G106:I106"/>
    <mergeCell ref="G108:I108"/>
    <mergeCell ref="G64:I64"/>
    <mergeCell ref="F12:G12"/>
    <mergeCell ref="G25:I26"/>
    <mergeCell ref="G28:I30"/>
    <mergeCell ref="G48:I48"/>
    <mergeCell ref="G82:I82"/>
  </mergeCells>
  <phoneticPr fontId="2"/>
  <dataValidations count="1">
    <dataValidation type="list" allowBlank="1" showInputMessage="1" showErrorMessage="1" sqref="C99 C24 C81 C43 C55">
      <formula1>$O$19:$O$20</formula1>
    </dataValidation>
  </dataValidations>
  <pageMargins left="0.86614173228346458" right="0.43307086614173229" top="0.55118110236220474" bottom="0.55118110236220474" header="0.43307086614173229" footer="0.31496062992125984"/>
  <pageSetup paperSize="9" scale="55" fitToWidth="2" orientation="portrait" verticalDpi="300" r:id="rId1"/>
  <headerFooter alignWithMargins="0">
    <oddHeader>&amp;L&amp;F&amp;R&amp;A</oddHeader>
    <oddFooter>&amp;C&amp;P</oddFooter>
  </headerFooter>
  <colBreaks count="1" manualBreakCount="1">
    <brk id="22" min="1" max="112" man="1"/>
  </col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X131"/>
  <sheetViews>
    <sheetView showGridLines="0" zoomScale="85" zoomScaleNormal="85" zoomScaleSheetLayoutView="55" workbookViewId="0">
      <selection activeCell="D7" sqref="D7:G7"/>
    </sheetView>
  </sheetViews>
  <sheetFormatPr defaultColWidth="9" defaultRowHeight="13.5" zeroHeight="1"/>
  <cols>
    <col min="1" max="1" width="1.875" customWidth="1"/>
    <col min="2" max="2" width="1.25" customWidth="1"/>
    <col min="3" max="3" width="10.625" customWidth="1"/>
    <col min="4" max="4" width="8.625" customWidth="1"/>
    <col min="5" max="5" width="5.125"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4" width="1.875" customWidth="1"/>
    <col min="15" max="15" width="25.25" hidden="1" customWidth="1"/>
    <col min="16" max="21" width="9.25" hidden="1" customWidth="1"/>
    <col min="22" max="22" width="0" hidden="1" customWidth="1"/>
    <col min="24" max="24" width="73.5" customWidth="1"/>
  </cols>
  <sheetData>
    <row r="1" spans="2:17"/>
    <row r="2" spans="2:17">
      <c r="I2" s="325" t="s">
        <v>332</v>
      </c>
    </row>
    <row r="3" spans="2:17" ht="13.5" customHeight="1">
      <c r="I3" s="325"/>
    </row>
    <row r="4" spans="2:17" ht="13.5" customHeight="1">
      <c r="I4" s="325"/>
    </row>
    <row r="5" spans="2:17" ht="14.25">
      <c r="B5" s="3"/>
      <c r="C5" s="4"/>
      <c r="D5" s="4"/>
      <c r="E5" s="4"/>
      <c r="F5" s="4"/>
      <c r="G5" s="4"/>
      <c r="H5" s="4"/>
      <c r="I5" s="2" t="s">
        <v>1</v>
      </c>
      <c r="J5" s="4" t="s">
        <v>350</v>
      </c>
      <c r="K5" s="4"/>
      <c r="L5" s="4"/>
      <c r="M5" s="2" t="str">
        <f>オフィス評価結果!M5</f>
        <v>v1.3</v>
      </c>
      <c r="N5" s="1"/>
    </row>
    <row r="6" spans="2:17" ht="15">
      <c r="B6" s="5"/>
      <c r="C6" s="6" t="s">
        <v>2</v>
      </c>
      <c r="D6" s="7"/>
      <c r="E6" s="7"/>
      <c r="F6" s="7"/>
      <c r="G6" s="7"/>
      <c r="H6" s="7"/>
      <c r="I6" s="7"/>
      <c r="J6" s="7"/>
      <c r="K6" s="7"/>
      <c r="L6" s="7"/>
      <c r="M6" s="8"/>
      <c r="N6" s="1"/>
    </row>
    <row r="7" spans="2:17" ht="14.25">
      <c r="B7" s="9"/>
      <c r="C7" s="10" t="s">
        <v>3</v>
      </c>
      <c r="D7" s="350" t="s">
        <v>334</v>
      </c>
      <c r="E7" s="358"/>
      <c r="F7" s="358"/>
      <c r="G7" s="358"/>
      <c r="H7" s="16" t="s">
        <v>4</v>
      </c>
      <c r="I7" s="26"/>
      <c r="J7" s="17" t="s">
        <v>82</v>
      </c>
      <c r="K7" s="10" t="s">
        <v>5</v>
      </c>
      <c r="L7" s="24" t="s">
        <v>115</v>
      </c>
      <c r="M7" s="28"/>
      <c r="N7" s="1"/>
      <c r="O7" s="50" t="s">
        <v>90</v>
      </c>
      <c r="P7" s="50" t="s">
        <v>100</v>
      </c>
      <c r="Q7" s="52"/>
    </row>
    <row r="8" spans="2:17" ht="14.25">
      <c r="B8" s="9"/>
      <c r="C8" s="10" t="s">
        <v>6</v>
      </c>
      <c r="D8" s="350"/>
      <c r="E8" s="350"/>
      <c r="F8" s="350"/>
      <c r="G8" s="350"/>
      <c r="H8" s="18" t="s">
        <v>7</v>
      </c>
      <c r="I8" s="26"/>
      <c r="J8" s="12" t="s">
        <v>82</v>
      </c>
      <c r="K8" s="10" t="s">
        <v>8</v>
      </c>
      <c r="L8" s="352" t="s">
        <v>302</v>
      </c>
      <c r="M8" s="353"/>
      <c r="N8" s="1"/>
      <c r="O8" s="50" t="str">
        <f>C22</f>
        <v>１．エネルギー／温暖化ガス</v>
      </c>
      <c r="P8" s="143">
        <f>C39/D39</f>
        <v>0</v>
      </c>
      <c r="Q8" s="144"/>
    </row>
    <row r="9" spans="2:17" ht="14.25">
      <c r="B9" s="9"/>
      <c r="C9" s="10" t="s">
        <v>9</v>
      </c>
      <c r="D9" s="350" t="s">
        <v>10</v>
      </c>
      <c r="E9" s="351"/>
      <c r="F9" s="351"/>
      <c r="G9" s="351"/>
      <c r="H9" s="18" t="s">
        <v>11</v>
      </c>
      <c r="I9" s="26"/>
      <c r="J9" s="12" t="s">
        <v>82</v>
      </c>
      <c r="K9" s="10" t="s">
        <v>12</v>
      </c>
      <c r="L9" s="24"/>
      <c r="M9" s="28"/>
      <c r="N9" s="1"/>
      <c r="O9" s="50" t="str">
        <f>C41</f>
        <v>２．水</v>
      </c>
      <c r="P9" s="143">
        <f>C51/D51</f>
        <v>0</v>
      </c>
      <c r="Q9" s="144"/>
    </row>
    <row r="10" spans="2:17" ht="14.25">
      <c r="B10" s="9"/>
      <c r="C10" s="10" t="s">
        <v>15</v>
      </c>
      <c r="D10" s="350"/>
      <c r="E10" s="350"/>
      <c r="F10" s="350"/>
      <c r="G10" s="354"/>
      <c r="H10" s="18" t="s">
        <v>13</v>
      </c>
      <c r="I10" s="24"/>
      <c r="J10" s="12"/>
      <c r="K10" s="71" t="s">
        <v>127</v>
      </c>
      <c r="L10" s="252"/>
      <c r="M10" s="236"/>
      <c r="N10" s="1"/>
      <c r="O10" s="50" t="str">
        <f>C53</f>
        <v>３．資源利用／安全</v>
      </c>
      <c r="P10" s="143">
        <f>C77/D77</f>
        <v>0</v>
      </c>
      <c r="Q10" s="144"/>
    </row>
    <row r="11" spans="2:17" ht="14.25">
      <c r="B11" s="9"/>
      <c r="C11" s="10" t="s">
        <v>132</v>
      </c>
      <c r="D11" s="357"/>
      <c r="E11" s="357"/>
      <c r="F11" s="357"/>
      <c r="G11" s="357"/>
      <c r="H11" s="18" t="s">
        <v>16</v>
      </c>
      <c r="I11" s="25"/>
      <c r="J11" s="12"/>
      <c r="K11" s="10" t="s">
        <v>14</v>
      </c>
      <c r="L11" s="355" t="s">
        <v>301</v>
      </c>
      <c r="M11" s="356"/>
      <c r="N11" s="1"/>
      <c r="O11" s="50" t="str">
        <f>C79</f>
        <v>４．生物多様性／敷地</v>
      </c>
      <c r="P11" s="143">
        <f>C95/D95</f>
        <v>0</v>
      </c>
      <c r="Q11" s="144"/>
    </row>
    <row r="12" spans="2:17" ht="14.25">
      <c r="B12" s="9"/>
      <c r="C12" s="71" t="s">
        <v>131</v>
      </c>
      <c r="F12" s="359" t="s">
        <v>134</v>
      </c>
      <c r="G12" s="342"/>
      <c r="H12" s="18" t="s">
        <v>304</v>
      </c>
      <c r="I12" s="145" t="s">
        <v>307</v>
      </c>
      <c r="J12" s="19" t="s">
        <v>20</v>
      </c>
      <c r="K12" s="10" t="s">
        <v>17</v>
      </c>
      <c r="L12" s="72"/>
      <c r="M12" s="73"/>
      <c r="N12" s="1"/>
      <c r="O12" s="50" t="str">
        <f>C97</f>
        <v>５．屋内環境</v>
      </c>
      <c r="P12" s="143">
        <f>C111/D111</f>
        <v>0</v>
      </c>
      <c r="Q12" s="144"/>
    </row>
    <row r="13" spans="2:17" ht="14.25">
      <c r="B13" s="13"/>
      <c r="C13" s="14"/>
      <c r="D13" s="14"/>
      <c r="E13" s="14"/>
      <c r="F13" s="14"/>
      <c r="G13" s="14"/>
      <c r="H13" s="20" t="s">
        <v>305</v>
      </c>
      <c r="I13" s="27" t="s">
        <v>19</v>
      </c>
      <c r="J13" s="21" t="s">
        <v>306</v>
      </c>
      <c r="K13" s="74" t="s">
        <v>127</v>
      </c>
      <c r="L13" s="237"/>
      <c r="M13" s="238"/>
      <c r="N13" s="1"/>
      <c r="O13" s="50"/>
      <c r="P13" s="50"/>
      <c r="Q13" s="52"/>
    </row>
    <row r="14" spans="2:17" ht="3.95" customHeight="1">
      <c r="B14" s="3"/>
      <c r="C14" s="4"/>
      <c r="D14" s="4"/>
      <c r="E14" s="4"/>
      <c r="F14" s="4"/>
      <c r="G14" s="4"/>
      <c r="H14" s="4"/>
      <c r="I14" s="4"/>
      <c r="J14" s="4"/>
      <c r="K14" s="4"/>
      <c r="L14" s="4"/>
      <c r="M14" s="4"/>
      <c r="N14" s="1"/>
    </row>
    <row r="15" spans="2:17" ht="15">
      <c r="B15" s="5"/>
      <c r="C15" s="6" t="s">
        <v>22</v>
      </c>
      <c r="D15" s="7"/>
      <c r="E15" s="7"/>
      <c r="F15" s="7"/>
      <c r="G15" s="7"/>
      <c r="H15" s="7"/>
      <c r="I15" s="7"/>
      <c r="J15" s="7"/>
      <c r="K15" s="7"/>
      <c r="L15" s="7"/>
      <c r="M15" s="8"/>
      <c r="N15" s="1"/>
    </row>
    <row r="16" spans="2:17" ht="14.25">
      <c r="B16" s="29"/>
      <c r="F16" s="30"/>
      <c r="G16" s="30"/>
      <c r="H16" s="30"/>
      <c r="I16" s="30"/>
      <c r="J16" s="30"/>
      <c r="K16" s="11" t="s">
        <v>83</v>
      </c>
      <c r="L16" s="10" t="s">
        <v>24</v>
      </c>
      <c r="M16" s="32">
        <v>78</v>
      </c>
      <c r="N16" s="1"/>
      <c r="O16" s="50" t="s">
        <v>98</v>
      </c>
      <c r="P16" s="50" t="s">
        <v>99</v>
      </c>
      <c r="Q16" s="52"/>
    </row>
    <row r="17" spans="2:22" ht="14.25">
      <c r="B17" s="29"/>
      <c r="C17" s="63">
        <f>C39+C51+C77+C95+C111</f>
        <v>0</v>
      </c>
      <c r="D17" s="64" t="s">
        <v>111</v>
      </c>
      <c r="E17" s="273" t="s">
        <v>23</v>
      </c>
      <c r="F17" s="30"/>
      <c r="G17" s="30"/>
      <c r="H17" s="30"/>
      <c r="I17" s="30"/>
      <c r="J17" s="30"/>
      <c r="K17" s="11" t="s">
        <v>84</v>
      </c>
      <c r="L17" s="10" t="s">
        <v>24</v>
      </c>
      <c r="M17" s="32">
        <v>66</v>
      </c>
      <c r="N17" s="1"/>
      <c r="O17" s="50">
        <f>IF(C17&gt;=M16,5,IF(C17&gt;=M17,4,IF(C17&gt;=M18,3,IF(C17&gt;=M19,2,0))))</f>
        <v>0</v>
      </c>
      <c r="P17" s="50">
        <f>5-O17</f>
        <v>5</v>
      </c>
      <c r="Q17" s="52"/>
    </row>
    <row r="18" spans="2:22" ht="14.25">
      <c r="B18" s="29"/>
      <c r="C18" s="65" t="s">
        <v>112</v>
      </c>
      <c r="D18" s="66" t="s">
        <v>113</v>
      </c>
      <c r="E18" s="274"/>
      <c r="F18" s="30"/>
      <c r="G18" s="30"/>
      <c r="H18" s="30"/>
      <c r="I18" s="30"/>
      <c r="J18" s="30"/>
      <c r="K18" s="11" t="s">
        <v>85</v>
      </c>
      <c r="L18" s="10" t="s">
        <v>24</v>
      </c>
      <c r="M18" s="32">
        <v>60</v>
      </c>
      <c r="N18" s="1"/>
    </row>
    <row r="19" spans="2:22" ht="14.25">
      <c r="B19" s="29"/>
      <c r="C19" s="30"/>
      <c r="D19" s="30"/>
      <c r="E19" s="274"/>
      <c r="F19" s="30"/>
      <c r="G19" s="30"/>
      <c r="H19" s="30"/>
      <c r="I19" s="30"/>
      <c r="J19" s="30"/>
      <c r="K19" s="11" t="s">
        <v>338</v>
      </c>
      <c r="L19" s="10" t="s">
        <v>24</v>
      </c>
      <c r="M19" s="32">
        <v>50</v>
      </c>
      <c r="N19" s="1"/>
      <c r="O19" s="50" t="s">
        <v>0</v>
      </c>
    </row>
    <row r="20" spans="2:22" ht="14.25">
      <c r="B20" s="33"/>
      <c r="C20" s="15" t="s">
        <v>73</v>
      </c>
      <c r="D20" s="34"/>
      <c r="E20" s="275"/>
      <c r="F20" s="34"/>
      <c r="G20" s="34"/>
      <c r="H20" s="34"/>
      <c r="I20" s="34"/>
      <c r="J20" s="34"/>
      <c r="K20" s="14"/>
      <c r="L20" s="15"/>
      <c r="M20" s="35"/>
      <c r="N20" s="1"/>
      <c r="O20" s="50" t="s">
        <v>71</v>
      </c>
    </row>
    <row r="21" spans="2:22" ht="3.95" customHeight="1">
      <c r="B21" s="3"/>
      <c r="C21" s="4"/>
      <c r="D21" s="4"/>
      <c r="E21" s="276"/>
      <c r="F21" s="4"/>
      <c r="G21" s="4"/>
      <c r="H21" s="4"/>
      <c r="I21" s="4"/>
      <c r="J21" s="4"/>
      <c r="K21" s="4"/>
      <c r="L21" s="4"/>
      <c r="M21" s="4"/>
      <c r="N21" s="1"/>
    </row>
    <row r="22" spans="2:22" ht="15">
      <c r="B22" s="5"/>
      <c r="C22" s="6" t="s">
        <v>321</v>
      </c>
      <c r="D22" s="7"/>
      <c r="E22" s="277"/>
      <c r="F22" s="7"/>
      <c r="G22" s="7"/>
      <c r="H22" s="7"/>
      <c r="I22" s="7"/>
      <c r="J22" s="7"/>
      <c r="K22" s="7"/>
      <c r="L22" s="7"/>
      <c r="M22" s="8"/>
      <c r="N22" s="1"/>
      <c r="S22" t="s">
        <v>351</v>
      </c>
    </row>
    <row r="23" spans="2:22" ht="14.25">
      <c r="B23" s="29"/>
      <c r="C23" s="36" t="s">
        <v>25</v>
      </c>
      <c r="D23" s="10" t="s">
        <v>26</v>
      </c>
      <c r="E23" s="37"/>
      <c r="F23" s="11"/>
      <c r="G23" s="11"/>
      <c r="H23" s="11"/>
      <c r="I23" s="11"/>
      <c r="J23" s="36" t="s">
        <v>27</v>
      </c>
      <c r="K23" s="11" t="s">
        <v>74</v>
      </c>
      <c r="L23" s="36" t="s">
        <v>28</v>
      </c>
      <c r="M23" s="12"/>
      <c r="N23" s="1"/>
      <c r="O23" s="50" t="s">
        <v>103</v>
      </c>
      <c r="P23" s="50" t="str">
        <f>IF($I$9&gt;=30000,V23,IF($I$9&gt;=10000,U23,T23))</f>
        <v>10,000㎡未満</v>
      </c>
      <c r="Q23" s="50" t="s">
        <v>107</v>
      </c>
      <c r="S23" t="s">
        <v>103</v>
      </c>
      <c r="T23" t="s">
        <v>104</v>
      </c>
      <c r="U23" t="s">
        <v>105</v>
      </c>
      <c r="V23" t="s">
        <v>106</v>
      </c>
    </row>
    <row r="24" spans="2:22" ht="14.25">
      <c r="B24" s="29"/>
      <c r="C24" s="23"/>
      <c r="D24" s="11"/>
      <c r="E24" s="269" t="s">
        <v>29</v>
      </c>
      <c r="F24" s="11"/>
      <c r="G24" s="10" t="s">
        <v>30</v>
      </c>
      <c r="H24" s="11"/>
      <c r="I24" s="11"/>
      <c r="J24" s="11"/>
      <c r="K24" s="11"/>
      <c r="L24" s="11"/>
      <c r="M24" s="12"/>
      <c r="N24" s="1"/>
      <c r="O24" s="146">
        <f t="shared" ref="O24:O51" si="0">S24</f>
        <v>0</v>
      </c>
      <c r="P24" s="50">
        <f>IF($I$9&gt;=30000,V24,IF($I$9&gt;=10000,U24,T24))</f>
        <v>6</v>
      </c>
      <c r="Q24" s="50">
        <f t="shared" ref="Q24:Q51" si="1">IF(AND($L$32&gt;=O24,$L$32&lt;O25),P24,0)</f>
        <v>6</v>
      </c>
      <c r="S24" s="50">
        <v>0</v>
      </c>
      <c r="T24" s="61">
        <v>6</v>
      </c>
      <c r="U24" s="61">
        <v>0</v>
      </c>
      <c r="V24" s="61">
        <v>0</v>
      </c>
    </row>
    <row r="25" spans="2:22" ht="14.25">
      <c r="B25" s="29"/>
      <c r="C25" s="62"/>
      <c r="D25" s="22" t="s">
        <v>76</v>
      </c>
      <c r="E25" s="37"/>
      <c r="F25" s="51" t="s">
        <v>31</v>
      </c>
      <c r="G25" s="338"/>
      <c r="H25" s="339"/>
      <c r="I25" s="340"/>
      <c r="J25" s="10" t="s">
        <v>75</v>
      </c>
      <c r="K25" s="11"/>
      <c r="L25" s="147"/>
      <c r="M25" s="12" t="s">
        <v>86</v>
      </c>
      <c r="N25" s="1"/>
      <c r="O25" s="146">
        <f t="shared" si="0"/>
        <v>200</v>
      </c>
      <c r="P25" s="50">
        <f t="shared" ref="P25:P51" si="2">IF($I$9&gt;=30000,V25,IF($I$9&gt;=10000,U25,T25))</f>
        <v>44</v>
      </c>
      <c r="Q25" s="50">
        <f t="shared" si="1"/>
        <v>0</v>
      </c>
      <c r="S25" s="50">
        <v>200</v>
      </c>
      <c r="T25" s="61">
        <v>44</v>
      </c>
      <c r="U25" s="61">
        <v>0</v>
      </c>
      <c r="V25" s="61">
        <v>2</v>
      </c>
    </row>
    <row r="26" spans="2:22" ht="14.25">
      <c r="B26" s="29"/>
      <c r="E26" s="37"/>
      <c r="F26" s="11"/>
      <c r="G26" s="335"/>
      <c r="H26" s="336"/>
      <c r="I26" s="337"/>
      <c r="J26" s="11"/>
      <c r="K26" s="11"/>
      <c r="L26" s="11"/>
      <c r="M26" s="12"/>
      <c r="N26" s="1"/>
      <c r="O26" s="146">
        <f t="shared" si="0"/>
        <v>400</v>
      </c>
      <c r="P26" s="50">
        <f t="shared" si="2"/>
        <v>62</v>
      </c>
      <c r="Q26" s="50">
        <f t="shared" si="1"/>
        <v>0</v>
      </c>
      <c r="S26" s="50">
        <v>400</v>
      </c>
      <c r="T26" s="61">
        <v>62</v>
      </c>
      <c r="U26" s="61">
        <v>4</v>
      </c>
      <c r="V26" s="61">
        <v>3</v>
      </c>
    </row>
    <row r="27" spans="2:22" ht="14.25">
      <c r="B27" s="29"/>
      <c r="C27" s="62"/>
      <c r="D27" s="22">
        <v>25</v>
      </c>
      <c r="E27" s="38">
        <v>1.1000000000000001</v>
      </c>
      <c r="F27" s="39" t="s">
        <v>32</v>
      </c>
      <c r="G27" s="11"/>
      <c r="H27" s="11"/>
      <c r="I27" s="11"/>
      <c r="J27" s="11"/>
      <c r="K27" s="11"/>
      <c r="L27" s="11"/>
      <c r="M27" s="12"/>
      <c r="N27" s="1"/>
      <c r="O27" s="146">
        <f t="shared" ref="O27:O35" si="3">S27</f>
        <v>600</v>
      </c>
      <c r="P27" s="50">
        <f t="shared" ref="P27:P35" si="4">IF($I$9&gt;=30000,V27,IF($I$9&gt;=10000,U27,T27))</f>
        <v>88</v>
      </c>
      <c r="Q27" s="50">
        <f t="shared" si="1"/>
        <v>0</v>
      </c>
      <c r="S27" s="50">
        <v>600</v>
      </c>
      <c r="T27" s="61">
        <v>88</v>
      </c>
      <c r="U27" s="61">
        <v>8</v>
      </c>
      <c r="V27" s="61">
        <v>4</v>
      </c>
    </row>
    <row r="28" spans="2:22" ht="14.25">
      <c r="B28" s="29"/>
      <c r="C28" s="11"/>
      <c r="D28" s="37"/>
      <c r="E28" s="37"/>
      <c r="F28" s="51" t="s">
        <v>31</v>
      </c>
      <c r="G28" s="332"/>
      <c r="H28" s="339"/>
      <c r="I28" s="340"/>
      <c r="J28" s="10" t="s">
        <v>77</v>
      </c>
      <c r="K28" s="11"/>
      <c r="L28" s="148"/>
      <c r="M28" s="12" t="s">
        <v>86</v>
      </c>
      <c r="N28" s="1"/>
      <c r="O28" s="146">
        <f t="shared" si="3"/>
        <v>800</v>
      </c>
      <c r="P28" s="50">
        <f t="shared" si="4"/>
        <v>163</v>
      </c>
      <c r="Q28" s="50">
        <f t="shared" si="1"/>
        <v>0</v>
      </c>
      <c r="S28" s="50">
        <v>800</v>
      </c>
      <c r="T28" s="61">
        <v>163</v>
      </c>
      <c r="U28" s="61">
        <v>19</v>
      </c>
      <c r="V28" s="61">
        <v>8</v>
      </c>
    </row>
    <row r="29" spans="2:22" ht="14.25">
      <c r="B29" s="29"/>
      <c r="C29" s="11"/>
      <c r="D29" s="11"/>
      <c r="E29" s="37"/>
      <c r="F29" s="11"/>
      <c r="G29" s="343"/>
      <c r="H29" s="344"/>
      <c r="I29" s="345"/>
      <c r="J29" s="10" t="s">
        <v>78</v>
      </c>
      <c r="K29" s="11"/>
      <c r="L29" s="148"/>
      <c r="M29" s="12" t="s">
        <v>87</v>
      </c>
      <c r="N29" s="1"/>
      <c r="O29" s="146">
        <f t="shared" si="3"/>
        <v>1000</v>
      </c>
      <c r="P29" s="50">
        <f t="shared" si="4"/>
        <v>226</v>
      </c>
      <c r="Q29" s="50">
        <f t="shared" si="1"/>
        <v>0</v>
      </c>
      <c r="S29" s="50">
        <v>1000</v>
      </c>
      <c r="T29" s="61">
        <v>226</v>
      </c>
      <c r="U29" s="61">
        <v>43</v>
      </c>
      <c r="V29" s="61">
        <v>7</v>
      </c>
    </row>
    <row r="30" spans="2:22" ht="15.75">
      <c r="B30" s="29"/>
      <c r="C30" s="11"/>
      <c r="D30" s="11"/>
      <c r="E30" s="37"/>
      <c r="F30" s="11"/>
      <c r="G30" s="335"/>
      <c r="H30" s="336"/>
      <c r="I30" s="337"/>
      <c r="J30" s="10" t="s">
        <v>79</v>
      </c>
      <c r="K30" s="11"/>
      <c r="L30" s="148"/>
      <c r="M30" s="12" t="s">
        <v>88</v>
      </c>
      <c r="N30" s="1"/>
      <c r="O30" s="146">
        <f t="shared" si="3"/>
        <v>1200</v>
      </c>
      <c r="P30" s="50">
        <f t="shared" si="4"/>
        <v>233</v>
      </c>
      <c r="Q30" s="50">
        <f t="shared" si="1"/>
        <v>0</v>
      </c>
      <c r="S30" s="50">
        <v>1200</v>
      </c>
      <c r="T30" s="61">
        <v>233</v>
      </c>
      <c r="U30" s="61">
        <v>71</v>
      </c>
      <c r="V30" s="61">
        <v>13</v>
      </c>
    </row>
    <row r="31" spans="2:22" ht="14.25">
      <c r="B31" s="29"/>
      <c r="C31" s="62"/>
      <c r="D31" s="22">
        <v>5</v>
      </c>
      <c r="E31" s="38" t="s">
        <v>33</v>
      </c>
      <c r="F31" s="39" t="s">
        <v>34</v>
      </c>
      <c r="G31" s="11"/>
      <c r="H31" s="11"/>
      <c r="I31" s="11"/>
      <c r="J31" s="11"/>
      <c r="K31" s="11"/>
      <c r="L31" s="11"/>
      <c r="M31" s="12"/>
      <c r="N31" s="1"/>
      <c r="O31" s="146">
        <f t="shared" si="3"/>
        <v>1400</v>
      </c>
      <c r="P31" s="50">
        <f t="shared" si="4"/>
        <v>219</v>
      </c>
      <c r="Q31" s="50">
        <f t="shared" si="1"/>
        <v>0</v>
      </c>
      <c r="S31" s="50">
        <v>1400</v>
      </c>
      <c r="T31" s="61">
        <v>219</v>
      </c>
      <c r="U31" s="61">
        <v>94</v>
      </c>
      <c r="V31" s="61">
        <v>16</v>
      </c>
    </row>
    <row r="32" spans="2:22" ht="14.25">
      <c r="B32" s="29"/>
      <c r="C32" s="11"/>
      <c r="D32" s="37"/>
      <c r="E32" s="37"/>
      <c r="F32" s="51" t="s">
        <v>31</v>
      </c>
      <c r="G32" s="338"/>
      <c r="H32" s="339"/>
      <c r="I32" s="340"/>
      <c r="J32" s="10" t="s">
        <v>80</v>
      </c>
      <c r="K32" s="11"/>
      <c r="L32" s="148"/>
      <c r="M32" s="12" t="s">
        <v>86</v>
      </c>
      <c r="N32" s="1"/>
      <c r="O32" s="146">
        <f t="shared" si="3"/>
        <v>1600</v>
      </c>
      <c r="P32" s="50">
        <f t="shared" si="4"/>
        <v>157</v>
      </c>
      <c r="Q32" s="50">
        <f t="shared" si="1"/>
        <v>0</v>
      </c>
      <c r="S32" s="50">
        <v>1600</v>
      </c>
      <c r="T32" s="61">
        <v>157</v>
      </c>
      <c r="U32" s="61">
        <v>83</v>
      </c>
      <c r="V32" s="61">
        <v>26</v>
      </c>
    </row>
    <row r="33" spans="2:22" ht="14.25">
      <c r="B33" s="29"/>
      <c r="C33" s="11"/>
      <c r="D33" s="11"/>
      <c r="E33" s="37"/>
      <c r="F33" s="11"/>
      <c r="G33" s="343"/>
      <c r="H33" s="344"/>
      <c r="I33" s="345"/>
      <c r="J33" s="10" t="s">
        <v>78</v>
      </c>
      <c r="K33" s="11"/>
      <c r="L33" s="148"/>
      <c r="M33" s="12" t="s">
        <v>87</v>
      </c>
      <c r="N33" s="1"/>
      <c r="O33" s="146">
        <f t="shared" si="3"/>
        <v>1800</v>
      </c>
      <c r="P33" s="50">
        <f t="shared" si="4"/>
        <v>115</v>
      </c>
      <c r="Q33" s="50">
        <f t="shared" si="1"/>
        <v>0</v>
      </c>
      <c r="S33" s="50">
        <v>1800</v>
      </c>
      <c r="T33" s="61">
        <v>115</v>
      </c>
      <c r="U33" s="61">
        <v>65</v>
      </c>
      <c r="V33" s="61">
        <v>34</v>
      </c>
    </row>
    <row r="34" spans="2:22" ht="15.75">
      <c r="B34" s="29"/>
      <c r="C34" s="11"/>
      <c r="D34" s="11"/>
      <c r="E34" s="37"/>
      <c r="F34" s="11"/>
      <c r="G34" s="335"/>
      <c r="H34" s="336"/>
      <c r="I34" s="337"/>
      <c r="J34" s="10" t="s">
        <v>79</v>
      </c>
      <c r="K34" s="11"/>
      <c r="L34" s="148"/>
      <c r="M34" s="12" t="s">
        <v>88</v>
      </c>
      <c r="N34" s="1"/>
      <c r="O34" s="146">
        <f t="shared" si="3"/>
        <v>2000</v>
      </c>
      <c r="P34" s="50">
        <f t="shared" si="4"/>
        <v>79</v>
      </c>
      <c r="Q34" s="50">
        <f t="shared" si="1"/>
        <v>0</v>
      </c>
      <c r="S34" s="50">
        <v>2000</v>
      </c>
      <c r="T34" s="61">
        <v>79</v>
      </c>
      <c r="U34" s="61">
        <v>56</v>
      </c>
      <c r="V34" s="61">
        <v>42</v>
      </c>
    </row>
    <row r="35" spans="2:22" ht="14.25">
      <c r="B35" s="29"/>
      <c r="C35" s="11"/>
      <c r="D35" s="22">
        <v>0</v>
      </c>
      <c r="E35" s="38">
        <v>1.3</v>
      </c>
      <c r="F35" s="39" t="s">
        <v>371</v>
      </c>
      <c r="G35" s="11"/>
      <c r="H35" s="11"/>
      <c r="I35" s="51" t="s">
        <v>372</v>
      </c>
      <c r="J35" s="11"/>
      <c r="K35" s="11"/>
      <c r="L35" s="11"/>
      <c r="M35" s="12"/>
      <c r="N35" s="1"/>
      <c r="O35" s="146">
        <f t="shared" si="3"/>
        <v>2200</v>
      </c>
      <c r="P35" s="50">
        <f t="shared" si="4"/>
        <v>52</v>
      </c>
      <c r="Q35" s="50">
        <f t="shared" si="1"/>
        <v>0</v>
      </c>
      <c r="S35" s="50">
        <v>2200</v>
      </c>
      <c r="T35" s="61">
        <v>52</v>
      </c>
      <c r="U35" s="61">
        <v>47</v>
      </c>
      <c r="V35" s="61">
        <v>30</v>
      </c>
    </row>
    <row r="36" spans="2:22" ht="14.25" hidden="1">
      <c r="B36" s="29"/>
      <c r="C36" s="11"/>
      <c r="D36" s="37"/>
      <c r="E36" s="37"/>
      <c r="F36" s="51" t="s">
        <v>31</v>
      </c>
      <c r="G36" s="329"/>
      <c r="H36" s="330"/>
      <c r="I36" s="331"/>
      <c r="J36" s="10" t="s">
        <v>354</v>
      </c>
      <c r="K36" s="11"/>
      <c r="L36" s="148"/>
      <c r="M36" s="19" t="s">
        <v>90</v>
      </c>
      <c r="N36" s="1"/>
      <c r="O36" s="146">
        <f t="shared" si="0"/>
        <v>2400</v>
      </c>
      <c r="P36" s="50">
        <f t="shared" si="2"/>
        <v>36</v>
      </c>
      <c r="Q36" s="50">
        <f t="shared" si="1"/>
        <v>0</v>
      </c>
      <c r="S36" s="50">
        <v>2400</v>
      </c>
      <c r="T36" s="61">
        <v>36</v>
      </c>
      <c r="U36" s="61">
        <v>29</v>
      </c>
      <c r="V36" s="61">
        <v>19</v>
      </c>
    </row>
    <row r="37" spans="2:22" ht="14.25">
      <c r="B37" s="29"/>
      <c r="C37" s="62"/>
      <c r="D37" s="22">
        <v>5</v>
      </c>
      <c r="E37" s="38">
        <v>1.4</v>
      </c>
      <c r="F37" s="39" t="s">
        <v>35</v>
      </c>
      <c r="G37" s="11"/>
      <c r="H37" s="11"/>
      <c r="I37" s="11"/>
      <c r="J37" s="11"/>
      <c r="K37" s="11"/>
      <c r="L37" s="11"/>
      <c r="M37" s="12"/>
      <c r="N37" s="1"/>
      <c r="O37" s="146">
        <f t="shared" si="0"/>
        <v>2600</v>
      </c>
      <c r="P37" s="50">
        <f t="shared" si="2"/>
        <v>24</v>
      </c>
      <c r="Q37" s="50">
        <f t="shared" si="1"/>
        <v>0</v>
      </c>
      <c r="S37" s="60">
        <v>2600</v>
      </c>
      <c r="T37" s="61">
        <v>24</v>
      </c>
      <c r="U37" s="61">
        <v>18</v>
      </c>
      <c r="V37" s="61">
        <v>21</v>
      </c>
    </row>
    <row r="38" spans="2:22" ht="14.25">
      <c r="B38" s="29"/>
      <c r="C38" s="11"/>
      <c r="D38" s="37"/>
      <c r="E38" s="37"/>
      <c r="F38" s="51" t="s">
        <v>31</v>
      </c>
      <c r="G38" s="329"/>
      <c r="H38" s="330"/>
      <c r="I38" s="331"/>
      <c r="J38" s="10" t="s">
        <v>36</v>
      </c>
      <c r="K38" s="11"/>
      <c r="L38" s="148"/>
      <c r="M38" s="12" t="s">
        <v>37</v>
      </c>
      <c r="N38" s="1"/>
      <c r="O38" s="146">
        <f t="shared" si="0"/>
        <v>2800</v>
      </c>
      <c r="P38" s="50">
        <f t="shared" si="2"/>
        <v>22</v>
      </c>
      <c r="Q38" s="50">
        <f t="shared" si="1"/>
        <v>0</v>
      </c>
      <c r="S38" s="50">
        <v>2800</v>
      </c>
      <c r="T38" s="61">
        <v>22</v>
      </c>
      <c r="U38" s="61">
        <v>26</v>
      </c>
      <c r="V38" s="61">
        <v>15</v>
      </c>
    </row>
    <row r="39" spans="2:22" ht="14.25">
      <c r="B39" s="29"/>
      <c r="C39" s="75">
        <f>C25+C27+C31+C35+C37</f>
        <v>0</v>
      </c>
      <c r="D39" s="270">
        <v>35</v>
      </c>
      <c r="E39" s="278" t="s">
        <v>23</v>
      </c>
      <c r="F39" s="11"/>
      <c r="G39" s="11"/>
      <c r="H39" s="11"/>
      <c r="I39" s="11"/>
      <c r="J39" s="11"/>
      <c r="K39" s="11"/>
      <c r="L39" s="11"/>
      <c r="M39" s="12"/>
      <c r="N39" s="1"/>
      <c r="O39" s="146">
        <f t="shared" si="0"/>
        <v>3000</v>
      </c>
      <c r="P39" s="50">
        <f t="shared" si="2"/>
        <v>10</v>
      </c>
      <c r="Q39" s="50">
        <f t="shared" si="1"/>
        <v>0</v>
      </c>
      <c r="S39" s="50">
        <v>3000</v>
      </c>
      <c r="T39" s="61">
        <v>10</v>
      </c>
      <c r="U39" s="61">
        <v>8</v>
      </c>
      <c r="V39" s="61">
        <v>5</v>
      </c>
    </row>
    <row r="40" spans="2:22" ht="14.25">
      <c r="B40" s="29"/>
      <c r="C40" s="30"/>
      <c r="D40" s="30"/>
      <c r="E40" s="274"/>
      <c r="F40" s="30"/>
      <c r="G40" s="30"/>
      <c r="H40" s="30"/>
      <c r="I40" s="30"/>
      <c r="J40" s="30"/>
      <c r="K40" s="30"/>
      <c r="L40" s="30"/>
      <c r="M40" s="31"/>
      <c r="N40" s="1"/>
      <c r="O40" s="146">
        <f t="shared" si="0"/>
        <v>3200</v>
      </c>
      <c r="P40" s="50">
        <f t="shared" si="2"/>
        <v>11</v>
      </c>
      <c r="Q40" s="50">
        <f t="shared" si="1"/>
        <v>0</v>
      </c>
      <c r="S40" s="50">
        <v>3200</v>
      </c>
      <c r="T40" s="61">
        <v>11</v>
      </c>
      <c r="U40" s="61">
        <v>6</v>
      </c>
      <c r="V40" s="61">
        <v>6</v>
      </c>
    </row>
    <row r="41" spans="2:22" ht="15">
      <c r="B41" s="40"/>
      <c r="C41" s="41" t="s">
        <v>38</v>
      </c>
      <c r="D41" s="42"/>
      <c r="E41" s="279"/>
      <c r="F41" s="42"/>
      <c r="G41" s="42"/>
      <c r="H41" s="42"/>
      <c r="I41" s="42"/>
      <c r="J41" s="42"/>
      <c r="K41" s="42"/>
      <c r="L41" s="42"/>
      <c r="M41" s="43"/>
      <c r="N41" s="1"/>
      <c r="O41" s="146">
        <f t="shared" si="0"/>
        <v>3400</v>
      </c>
      <c r="P41" s="50">
        <f t="shared" si="2"/>
        <v>7</v>
      </c>
      <c r="Q41" s="50">
        <f t="shared" si="1"/>
        <v>0</v>
      </c>
      <c r="S41" s="50">
        <v>3400</v>
      </c>
      <c r="T41" s="61">
        <v>7</v>
      </c>
      <c r="U41" s="61">
        <v>8</v>
      </c>
      <c r="V41" s="61">
        <v>11</v>
      </c>
    </row>
    <row r="42" spans="2:22" ht="14.25">
      <c r="B42" s="29"/>
      <c r="C42" s="36" t="s">
        <v>25</v>
      </c>
      <c r="D42" s="10" t="s">
        <v>26</v>
      </c>
      <c r="E42" s="37"/>
      <c r="F42" s="11"/>
      <c r="G42" s="11"/>
      <c r="H42" s="11"/>
      <c r="I42" s="11"/>
      <c r="J42" s="36" t="s">
        <v>27</v>
      </c>
      <c r="K42" s="11"/>
      <c r="L42" s="36" t="s">
        <v>28</v>
      </c>
      <c r="M42" s="12"/>
      <c r="N42" s="1"/>
      <c r="O42" s="146">
        <f t="shared" si="0"/>
        <v>3600</v>
      </c>
      <c r="P42" s="50">
        <f t="shared" si="2"/>
        <v>10</v>
      </c>
      <c r="Q42" s="50">
        <f t="shared" si="1"/>
        <v>0</v>
      </c>
      <c r="S42" s="50">
        <v>3600</v>
      </c>
      <c r="T42" s="61">
        <v>10</v>
      </c>
      <c r="U42" s="61">
        <v>4</v>
      </c>
      <c r="V42" s="61">
        <v>4</v>
      </c>
    </row>
    <row r="43" spans="2:22" ht="14.25">
      <c r="B43" s="29"/>
      <c r="C43" s="23"/>
      <c r="D43" s="11"/>
      <c r="E43" s="269" t="s">
        <v>29</v>
      </c>
      <c r="F43" s="11"/>
      <c r="G43" s="10" t="s">
        <v>39</v>
      </c>
      <c r="H43" s="11"/>
      <c r="I43" s="11"/>
      <c r="J43" s="11"/>
      <c r="K43" s="11"/>
      <c r="L43" s="11"/>
      <c r="M43" s="12"/>
      <c r="N43" s="1"/>
      <c r="O43" s="146">
        <f t="shared" si="0"/>
        <v>3800</v>
      </c>
      <c r="P43" s="50">
        <f t="shared" si="2"/>
        <v>5</v>
      </c>
      <c r="Q43" s="50">
        <f t="shared" si="1"/>
        <v>0</v>
      </c>
      <c r="S43" s="50">
        <v>3800</v>
      </c>
      <c r="T43" s="61">
        <v>5</v>
      </c>
      <c r="U43" s="61">
        <v>5</v>
      </c>
      <c r="V43" s="61">
        <v>5</v>
      </c>
    </row>
    <row r="44" spans="2:22" ht="14.25">
      <c r="B44" s="29"/>
      <c r="C44" s="11"/>
      <c r="D44" s="11"/>
      <c r="E44" s="37"/>
      <c r="F44" s="51" t="s">
        <v>31</v>
      </c>
      <c r="G44" s="329"/>
      <c r="H44" s="330"/>
      <c r="I44" s="331"/>
      <c r="J44" s="10" t="s">
        <v>40</v>
      </c>
      <c r="K44" s="11"/>
      <c r="L44" s="148"/>
      <c r="M44" s="12" t="s">
        <v>89</v>
      </c>
      <c r="N44" s="1"/>
      <c r="O44" s="146">
        <f t="shared" si="0"/>
        <v>4000</v>
      </c>
      <c r="P44" s="50">
        <f t="shared" si="2"/>
        <v>6</v>
      </c>
      <c r="Q44" s="50">
        <f t="shared" si="1"/>
        <v>0</v>
      </c>
      <c r="S44" s="50">
        <v>4000</v>
      </c>
      <c r="T44" s="61">
        <v>6</v>
      </c>
      <c r="U44" s="61">
        <v>5</v>
      </c>
      <c r="V44" s="61">
        <v>4</v>
      </c>
    </row>
    <row r="45" spans="2:22" ht="14.25">
      <c r="B45" s="29"/>
      <c r="C45" s="62"/>
      <c r="D45" s="22">
        <v>5</v>
      </c>
      <c r="E45" s="38" t="s">
        <v>41</v>
      </c>
      <c r="F45" s="39" t="s">
        <v>42</v>
      </c>
      <c r="G45" s="11"/>
      <c r="H45" s="11"/>
      <c r="I45" s="11"/>
      <c r="J45" s="11"/>
      <c r="K45" s="11"/>
      <c r="L45" s="11"/>
      <c r="M45" s="12"/>
      <c r="N45" s="1"/>
      <c r="O45" s="146">
        <f>S45</f>
        <v>4200</v>
      </c>
      <c r="P45" s="50">
        <f>IF($I$9&gt;=30000,V45,IF($I$9&gt;=10000,U45,T45))</f>
        <v>4</v>
      </c>
      <c r="Q45" s="50">
        <f t="shared" si="1"/>
        <v>0</v>
      </c>
      <c r="S45" s="50">
        <v>4200</v>
      </c>
      <c r="T45" s="61">
        <v>4</v>
      </c>
      <c r="U45" s="61">
        <v>6</v>
      </c>
      <c r="V45" s="61">
        <v>1</v>
      </c>
    </row>
    <row r="46" spans="2:22" ht="14.25">
      <c r="B46" s="29"/>
      <c r="C46" s="11"/>
      <c r="D46" s="37"/>
      <c r="E46" s="37"/>
      <c r="F46" s="51" t="s">
        <v>31</v>
      </c>
      <c r="G46" s="329"/>
      <c r="H46" s="330"/>
      <c r="I46" s="331"/>
      <c r="J46" s="10" t="s">
        <v>43</v>
      </c>
      <c r="K46" s="11"/>
      <c r="L46" s="148"/>
      <c r="M46" s="12" t="s">
        <v>89</v>
      </c>
      <c r="N46" s="1"/>
      <c r="O46" s="146">
        <f>S46</f>
        <v>4400</v>
      </c>
      <c r="P46" s="50">
        <f>IF($I$9&gt;=30000,V46,IF($I$9&gt;=10000,U46,T46))</f>
        <v>4</v>
      </c>
      <c r="Q46" s="50">
        <f t="shared" si="1"/>
        <v>0</v>
      </c>
      <c r="S46" s="50">
        <v>4400</v>
      </c>
      <c r="T46" s="61">
        <v>4</v>
      </c>
      <c r="U46" s="61">
        <v>3</v>
      </c>
      <c r="V46" s="61">
        <v>2</v>
      </c>
    </row>
    <row r="47" spans="2:22" ht="14.25">
      <c r="B47" s="29"/>
      <c r="C47" s="11"/>
      <c r="D47" s="22">
        <v>0</v>
      </c>
      <c r="E47" s="38">
        <v>2.2000000000000002</v>
      </c>
      <c r="F47" s="39" t="s">
        <v>355</v>
      </c>
      <c r="G47" s="11"/>
      <c r="H47" s="11"/>
      <c r="I47" s="51" t="s">
        <v>372</v>
      </c>
      <c r="J47" s="11"/>
      <c r="K47" s="11"/>
      <c r="L47" s="11"/>
      <c r="M47" s="12"/>
      <c r="N47" s="1"/>
      <c r="O47" s="146">
        <f>S47</f>
        <v>4600</v>
      </c>
      <c r="P47" s="50">
        <f>IF($I$9&gt;=30000,V47,IF($I$9&gt;=10000,U47,T47))</f>
        <v>1</v>
      </c>
      <c r="Q47" s="50">
        <f t="shared" si="1"/>
        <v>0</v>
      </c>
      <c r="S47" s="50">
        <v>4600</v>
      </c>
      <c r="T47" s="61">
        <v>1</v>
      </c>
      <c r="U47" s="61">
        <v>0</v>
      </c>
      <c r="V47" s="61">
        <v>3</v>
      </c>
    </row>
    <row r="48" spans="2:22" ht="14.25" hidden="1">
      <c r="B48" s="29"/>
      <c r="C48" s="11"/>
      <c r="D48" s="37"/>
      <c r="E48" s="37"/>
      <c r="F48" s="51" t="s">
        <v>31</v>
      </c>
      <c r="G48" s="329"/>
      <c r="H48" s="330"/>
      <c r="I48" s="331"/>
      <c r="J48" s="10" t="s">
        <v>43</v>
      </c>
      <c r="K48" s="11"/>
      <c r="L48" s="148"/>
      <c r="M48" s="12" t="s">
        <v>89</v>
      </c>
      <c r="N48" s="1"/>
      <c r="O48" s="146">
        <f>S48</f>
        <v>4800</v>
      </c>
      <c r="P48" s="50">
        <f>IF($I$9&gt;=30000,V48,IF($I$9&gt;=10000,U48,T48))</f>
        <v>2</v>
      </c>
      <c r="Q48" s="50">
        <f t="shared" si="1"/>
        <v>0</v>
      </c>
      <c r="S48" s="50">
        <v>4800</v>
      </c>
      <c r="T48" s="61">
        <v>2</v>
      </c>
      <c r="U48" s="61">
        <v>0</v>
      </c>
      <c r="V48" s="61">
        <v>0</v>
      </c>
    </row>
    <row r="49" spans="2:22" ht="14.25">
      <c r="B49" s="29"/>
      <c r="C49" s="62"/>
      <c r="D49" s="22">
        <v>5</v>
      </c>
      <c r="E49" s="38">
        <v>2.2999999999999998</v>
      </c>
      <c r="F49" s="39" t="s">
        <v>45</v>
      </c>
      <c r="G49" s="11"/>
      <c r="H49" s="11"/>
      <c r="I49" s="11"/>
      <c r="J49" s="11"/>
      <c r="K49" s="11"/>
      <c r="L49" s="11"/>
      <c r="M49" s="12"/>
      <c r="N49" s="1"/>
      <c r="O49" s="146">
        <f t="shared" si="0"/>
        <v>5000</v>
      </c>
      <c r="P49" s="50">
        <f t="shared" si="2"/>
        <v>0</v>
      </c>
      <c r="Q49" s="50">
        <f t="shared" si="1"/>
        <v>0</v>
      </c>
      <c r="S49" s="50">
        <v>5000</v>
      </c>
      <c r="T49" s="61"/>
      <c r="U49" s="61"/>
      <c r="V49" s="61"/>
    </row>
    <row r="50" spans="2:22" ht="14.25">
      <c r="B50" s="29"/>
      <c r="C50" s="11"/>
      <c r="D50" s="37"/>
      <c r="E50" s="37"/>
      <c r="F50" s="51" t="s">
        <v>31</v>
      </c>
      <c r="G50" s="329"/>
      <c r="H50" s="330"/>
      <c r="I50" s="331"/>
      <c r="J50" s="10" t="s">
        <v>46</v>
      </c>
      <c r="K50" s="11"/>
      <c r="L50" s="148"/>
      <c r="M50" s="12" t="s">
        <v>89</v>
      </c>
      <c r="N50" s="1"/>
      <c r="O50" s="146">
        <f t="shared" si="0"/>
        <v>5200</v>
      </c>
      <c r="P50" s="50">
        <f>IF($I$9&gt;=30000,V50,IF($I$9&gt;=10000,U50,T50))</f>
        <v>0</v>
      </c>
      <c r="Q50" s="50">
        <f t="shared" si="1"/>
        <v>0</v>
      </c>
      <c r="S50" s="50">
        <v>5200</v>
      </c>
      <c r="T50" s="61"/>
      <c r="U50" s="61"/>
      <c r="V50" s="61"/>
    </row>
    <row r="51" spans="2:22" ht="14.25">
      <c r="B51" s="29"/>
      <c r="C51" s="75">
        <f>C45+C47+C49</f>
        <v>0</v>
      </c>
      <c r="D51" s="270">
        <f>D45+D47+D49</f>
        <v>10</v>
      </c>
      <c r="E51" s="278" t="s">
        <v>23</v>
      </c>
      <c r="F51" s="11"/>
      <c r="J51" s="11"/>
      <c r="K51" s="11"/>
      <c r="L51" s="11"/>
      <c r="M51" s="12"/>
      <c r="N51" s="1"/>
      <c r="O51" s="146">
        <f t="shared" si="0"/>
        <v>5400</v>
      </c>
      <c r="P51" s="50">
        <f t="shared" si="2"/>
        <v>0</v>
      </c>
      <c r="Q51" s="50">
        <f t="shared" si="1"/>
        <v>0</v>
      </c>
      <c r="S51" s="50">
        <v>5400</v>
      </c>
      <c r="T51" s="61"/>
      <c r="U51" s="61"/>
      <c r="V51" s="61"/>
    </row>
    <row r="52" spans="2:22" ht="14.25">
      <c r="B52" s="33"/>
      <c r="C52" s="34"/>
      <c r="D52" s="34"/>
      <c r="E52" s="275"/>
      <c r="F52" s="34"/>
      <c r="G52" s="34"/>
      <c r="H52" s="34"/>
      <c r="I52" s="34"/>
      <c r="J52" s="34"/>
      <c r="K52" s="34"/>
      <c r="L52" s="34"/>
      <c r="M52" s="44"/>
      <c r="N52" s="1"/>
      <c r="O52" s="149"/>
    </row>
    <row r="53" spans="2:22" ht="15">
      <c r="B53" s="40"/>
      <c r="C53" s="41" t="s">
        <v>47</v>
      </c>
      <c r="D53" s="42"/>
      <c r="E53" s="279"/>
      <c r="F53" s="42"/>
      <c r="G53" s="42"/>
      <c r="H53" s="42"/>
      <c r="I53" s="42"/>
      <c r="J53" s="42"/>
      <c r="K53" s="42"/>
      <c r="L53" s="42"/>
      <c r="M53" s="43"/>
      <c r="N53" s="1"/>
    </row>
    <row r="54" spans="2:22" ht="14.25">
      <c r="B54" s="29"/>
      <c r="C54" s="36" t="s">
        <v>25</v>
      </c>
      <c r="D54" s="10" t="s">
        <v>26</v>
      </c>
      <c r="E54" s="37"/>
      <c r="F54" s="11"/>
      <c r="G54" s="11"/>
      <c r="H54" s="11"/>
      <c r="I54" s="11"/>
      <c r="J54" s="36" t="s">
        <v>27</v>
      </c>
      <c r="K54" s="11"/>
      <c r="L54" s="36" t="s">
        <v>28</v>
      </c>
      <c r="M54" s="12"/>
      <c r="N54" s="1"/>
      <c r="O54" s="50" t="s">
        <v>103</v>
      </c>
      <c r="P54" s="50" t="s">
        <v>108</v>
      </c>
      <c r="Q54" s="50" t="s">
        <v>107</v>
      </c>
    </row>
    <row r="55" spans="2:22" ht="14.25">
      <c r="B55" s="29"/>
      <c r="C55" s="23"/>
      <c r="D55" s="11"/>
      <c r="E55" s="269" t="s">
        <v>29</v>
      </c>
      <c r="F55" s="11"/>
      <c r="G55" s="10" t="s">
        <v>81</v>
      </c>
      <c r="H55" s="11"/>
      <c r="I55" s="11"/>
      <c r="J55" s="11"/>
      <c r="K55" s="11"/>
      <c r="L55" s="11"/>
      <c r="M55" s="12"/>
      <c r="N55" s="1"/>
      <c r="O55" s="76">
        <v>0</v>
      </c>
      <c r="P55" s="77">
        <v>42</v>
      </c>
      <c r="Q55" s="50">
        <f t="shared" ref="Q55:Q80" si="5">IF(AND($L$50&gt;=O55,$L$50&lt;O56),P55,0)</f>
        <v>42</v>
      </c>
    </row>
    <row r="56" spans="2:22" ht="14.25">
      <c r="B56" s="29"/>
      <c r="C56" s="11"/>
      <c r="D56" s="11"/>
      <c r="E56" s="37"/>
      <c r="F56" s="51" t="s">
        <v>31</v>
      </c>
      <c r="G56" s="329"/>
      <c r="H56" s="330"/>
      <c r="I56" s="331"/>
      <c r="J56" s="10" t="s">
        <v>48</v>
      </c>
      <c r="K56" s="11"/>
      <c r="L56" s="11"/>
      <c r="M56" s="12"/>
      <c r="N56" s="1"/>
      <c r="O56" s="76">
        <v>100</v>
      </c>
      <c r="P56" s="77">
        <v>75</v>
      </c>
      <c r="Q56" s="50">
        <f t="shared" si="5"/>
        <v>0</v>
      </c>
    </row>
    <row r="57" spans="2:22" ht="14.25">
      <c r="B57" s="29"/>
      <c r="C57" s="75">
        <f>MAX(C58,C60)</f>
        <v>0</v>
      </c>
      <c r="D57" s="22">
        <v>5</v>
      </c>
      <c r="E57" s="38" t="s">
        <v>49</v>
      </c>
      <c r="F57" s="39" t="s">
        <v>374</v>
      </c>
      <c r="G57" s="11"/>
      <c r="H57" s="11"/>
      <c r="I57" s="51" t="s">
        <v>375</v>
      </c>
      <c r="J57" s="11"/>
      <c r="K57" s="11"/>
      <c r="L57" s="11"/>
      <c r="M57" s="12"/>
      <c r="N57" s="1"/>
      <c r="O57" s="76">
        <v>200</v>
      </c>
      <c r="P57" s="77">
        <v>148</v>
      </c>
      <c r="Q57" s="50">
        <f t="shared" si="5"/>
        <v>0</v>
      </c>
    </row>
    <row r="58" spans="2:22" ht="14.25">
      <c r="B58" s="29"/>
      <c r="C58" s="62"/>
      <c r="D58" s="67"/>
      <c r="E58" s="68" t="s">
        <v>366</v>
      </c>
      <c r="F58" s="69" t="s">
        <v>118</v>
      </c>
      <c r="J58" s="11"/>
      <c r="K58" s="11"/>
      <c r="L58" s="11"/>
      <c r="M58" s="12"/>
      <c r="N58" s="1"/>
      <c r="O58" s="76">
        <v>300</v>
      </c>
      <c r="P58" s="77">
        <v>199</v>
      </c>
      <c r="Q58" s="50">
        <f t="shared" si="5"/>
        <v>0</v>
      </c>
    </row>
    <row r="59" spans="2:22" ht="14.25">
      <c r="B59" s="29"/>
      <c r="D59" s="67"/>
      <c r="E59" s="68"/>
      <c r="F59" s="51" t="s">
        <v>31</v>
      </c>
      <c r="G59" s="329"/>
      <c r="H59" s="330"/>
      <c r="I59" s="331"/>
      <c r="J59" s="11"/>
      <c r="K59" s="11"/>
      <c r="L59" s="11"/>
      <c r="M59" s="12"/>
      <c r="N59" s="1"/>
      <c r="O59" s="76">
        <v>400</v>
      </c>
      <c r="P59" s="77">
        <v>222</v>
      </c>
      <c r="Q59" s="50">
        <f t="shared" si="5"/>
        <v>0</v>
      </c>
    </row>
    <row r="60" spans="2:22" ht="14.25">
      <c r="B60" s="29"/>
      <c r="C60" s="62"/>
      <c r="D60" s="67"/>
      <c r="E60" s="271" t="s">
        <v>367</v>
      </c>
      <c r="F60" s="69" t="s">
        <v>392</v>
      </c>
      <c r="J60" s="11"/>
      <c r="K60" s="11"/>
      <c r="L60" s="11"/>
      <c r="M60" s="12"/>
      <c r="N60" s="1"/>
      <c r="O60" s="76">
        <v>500</v>
      </c>
      <c r="P60" s="77">
        <v>233</v>
      </c>
      <c r="Q60" s="50">
        <f t="shared" si="5"/>
        <v>0</v>
      </c>
    </row>
    <row r="61" spans="2:22" ht="14.25">
      <c r="B61" s="29"/>
      <c r="D61" s="67"/>
      <c r="E61" s="271"/>
      <c r="F61" s="51" t="s">
        <v>31</v>
      </c>
      <c r="G61" s="329"/>
      <c r="H61" s="330"/>
      <c r="I61" s="331"/>
      <c r="J61" s="11"/>
      <c r="K61" s="11"/>
      <c r="L61" s="11"/>
      <c r="M61" s="12"/>
      <c r="N61" s="1"/>
      <c r="O61" s="76">
        <v>600</v>
      </c>
      <c r="P61" s="77">
        <v>236</v>
      </c>
      <c r="Q61" s="50">
        <f t="shared" si="5"/>
        <v>0</v>
      </c>
    </row>
    <row r="62" spans="2:22" ht="14.25">
      <c r="B62" s="29"/>
      <c r="C62" s="75">
        <f>(C64+C65)/2+C66</f>
        <v>0</v>
      </c>
      <c r="D62" s="22">
        <v>10</v>
      </c>
      <c r="E62" s="38" t="s">
        <v>50</v>
      </c>
      <c r="F62" s="39" t="s">
        <v>357</v>
      </c>
      <c r="J62" s="11"/>
      <c r="K62" s="11"/>
      <c r="L62" s="11"/>
      <c r="M62" s="12"/>
      <c r="N62" s="1"/>
      <c r="O62" s="76">
        <v>700</v>
      </c>
      <c r="P62" s="77">
        <v>189</v>
      </c>
      <c r="Q62" s="50">
        <f t="shared" si="5"/>
        <v>0</v>
      </c>
    </row>
    <row r="63" spans="2:22" ht="14.25">
      <c r="B63" s="29"/>
      <c r="E63" s="68" t="s">
        <v>358</v>
      </c>
      <c r="F63" s="69" t="s">
        <v>376</v>
      </c>
      <c r="G63" s="11"/>
      <c r="H63" s="11"/>
      <c r="I63" s="51" t="s">
        <v>377</v>
      </c>
      <c r="J63" s="11"/>
      <c r="K63" s="11"/>
      <c r="L63" s="11"/>
      <c r="M63" s="12"/>
      <c r="N63" s="1"/>
      <c r="O63" s="76">
        <v>800</v>
      </c>
      <c r="P63" s="77">
        <v>163</v>
      </c>
      <c r="Q63" s="50">
        <f t="shared" si="5"/>
        <v>0</v>
      </c>
    </row>
    <row r="64" spans="2:22" ht="14.25">
      <c r="B64" s="29"/>
      <c r="C64" s="62"/>
      <c r="D64" s="67"/>
      <c r="E64" s="68" t="s">
        <v>116</v>
      </c>
      <c r="F64" s="69" t="s">
        <v>128</v>
      </c>
      <c r="G64" s="329"/>
      <c r="H64" s="330"/>
      <c r="I64" s="331"/>
      <c r="J64" s="11"/>
      <c r="K64" s="11"/>
      <c r="L64" s="11"/>
      <c r="M64" s="12"/>
      <c r="N64" s="1"/>
      <c r="O64" s="76">
        <v>900</v>
      </c>
      <c r="P64" s="77">
        <v>135</v>
      </c>
      <c r="Q64" s="50">
        <f t="shared" si="5"/>
        <v>0</v>
      </c>
    </row>
    <row r="65" spans="2:24" ht="14.25">
      <c r="B65" s="29"/>
      <c r="C65" s="62"/>
      <c r="D65" s="67"/>
      <c r="E65" s="68" t="s">
        <v>117</v>
      </c>
      <c r="F65" s="69" t="s">
        <v>129</v>
      </c>
      <c r="G65" s="329"/>
      <c r="H65" s="330"/>
      <c r="I65" s="331"/>
      <c r="J65" s="10" t="s">
        <v>114</v>
      </c>
      <c r="K65" s="11"/>
      <c r="L65" s="147"/>
      <c r="M65" s="19" t="s">
        <v>51</v>
      </c>
      <c r="N65" s="1"/>
      <c r="O65" s="76">
        <v>1000</v>
      </c>
      <c r="P65" s="77">
        <v>131</v>
      </c>
      <c r="Q65" s="50">
        <f t="shared" si="5"/>
        <v>0</v>
      </c>
    </row>
    <row r="66" spans="2:24" ht="14.25">
      <c r="B66" s="29"/>
      <c r="C66" s="62"/>
      <c r="E66" s="68" t="s">
        <v>359</v>
      </c>
      <c r="F66" s="151" t="s">
        <v>133</v>
      </c>
      <c r="I66" s="51"/>
      <c r="M66" s="19"/>
      <c r="N66" s="1"/>
      <c r="O66" s="76">
        <v>1100</v>
      </c>
      <c r="P66" s="77">
        <v>75</v>
      </c>
      <c r="Q66" s="50">
        <f t="shared" si="5"/>
        <v>0</v>
      </c>
    </row>
    <row r="67" spans="2:24" ht="14.25">
      <c r="B67" s="29"/>
      <c r="D67" s="67"/>
      <c r="E67" s="68"/>
      <c r="F67" s="51" t="s">
        <v>31</v>
      </c>
      <c r="G67" s="326"/>
      <c r="H67" s="327"/>
      <c r="I67" s="328"/>
      <c r="J67" s="10" t="s">
        <v>384</v>
      </c>
      <c r="K67" s="11"/>
      <c r="L67" s="48"/>
      <c r="M67" s="19" t="s">
        <v>121</v>
      </c>
      <c r="N67" s="1"/>
      <c r="O67" s="76">
        <v>1200</v>
      </c>
      <c r="P67" s="77">
        <v>48</v>
      </c>
      <c r="Q67" s="50">
        <f t="shared" si="5"/>
        <v>0</v>
      </c>
    </row>
    <row r="68" spans="2:24" ht="14.25">
      <c r="B68" s="29"/>
      <c r="C68" s="62"/>
      <c r="D68" s="22">
        <v>5</v>
      </c>
      <c r="E68" s="38" t="s">
        <v>52</v>
      </c>
      <c r="F68" s="39" t="s">
        <v>53</v>
      </c>
      <c r="G68" s="11"/>
      <c r="H68" s="11"/>
      <c r="I68" s="11"/>
      <c r="J68" s="11"/>
      <c r="K68" s="11"/>
      <c r="L68" s="11"/>
      <c r="M68" s="12"/>
      <c r="N68" s="1"/>
      <c r="O68" s="76">
        <v>1300</v>
      </c>
      <c r="P68" s="77">
        <v>47</v>
      </c>
      <c r="Q68" s="50">
        <f t="shared" si="5"/>
        <v>0</v>
      </c>
    </row>
    <row r="69" spans="2:24" ht="14.25">
      <c r="B69" s="29"/>
      <c r="C69" s="11"/>
      <c r="D69" s="37"/>
      <c r="E69" s="37"/>
      <c r="F69" s="51" t="s">
        <v>31</v>
      </c>
      <c r="G69" s="329"/>
      <c r="H69" s="330"/>
      <c r="I69" s="331"/>
      <c r="J69" s="10" t="s">
        <v>119</v>
      </c>
      <c r="K69" s="11"/>
      <c r="L69" s="147"/>
      <c r="M69" s="19" t="s">
        <v>54</v>
      </c>
      <c r="N69" s="1"/>
      <c r="O69" s="76">
        <v>1400</v>
      </c>
      <c r="P69" s="77">
        <v>25</v>
      </c>
      <c r="Q69" s="50">
        <f t="shared" si="5"/>
        <v>0</v>
      </c>
    </row>
    <row r="70" spans="2:24" ht="14.25">
      <c r="B70" s="29"/>
      <c r="C70" s="75">
        <f>AVERAGE(C71:C76)</f>
        <v>0</v>
      </c>
      <c r="D70" s="22">
        <v>5</v>
      </c>
      <c r="E70" s="38" t="s">
        <v>55</v>
      </c>
      <c r="F70" s="39" t="s">
        <v>373</v>
      </c>
      <c r="G70" s="11"/>
      <c r="H70" s="11"/>
      <c r="I70" s="11"/>
      <c r="J70" s="37" t="s">
        <v>389</v>
      </c>
      <c r="K70" s="11"/>
      <c r="L70" s="11"/>
      <c r="M70" s="12"/>
      <c r="N70" s="1"/>
      <c r="O70" s="76">
        <v>1500</v>
      </c>
      <c r="P70" s="77">
        <v>24</v>
      </c>
      <c r="Q70" s="50">
        <f t="shared" si="5"/>
        <v>0</v>
      </c>
    </row>
    <row r="71" spans="2:24" ht="14.25">
      <c r="B71" s="29"/>
      <c r="C71" s="62">
        <v>0</v>
      </c>
      <c r="D71" s="67"/>
      <c r="E71" s="68" t="s">
        <v>368</v>
      </c>
      <c r="F71" s="69" t="s">
        <v>365</v>
      </c>
      <c r="M71" s="12"/>
      <c r="N71" s="1"/>
      <c r="O71" s="76">
        <v>1600</v>
      </c>
      <c r="P71" s="77">
        <v>22</v>
      </c>
      <c r="Q71" s="50">
        <f t="shared" si="5"/>
        <v>0</v>
      </c>
    </row>
    <row r="72" spans="2:24" ht="14.25">
      <c r="B72" s="29"/>
      <c r="D72" s="67"/>
      <c r="E72" s="68"/>
      <c r="F72" s="51" t="s">
        <v>31</v>
      </c>
      <c r="G72" s="329"/>
      <c r="H72" s="330"/>
      <c r="I72" s="331"/>
      <c r="J72" s="10" t="s">
        <v>123</v>
      </c>
      <c r="K72" s="11"/>
      <c r="L72" s="147"/>
      <c r="M72" s="19" t="s">
        <v>122</v>
      </c>
      <c r="N72" s="1"/>
      <c r="O72" s="76">
        <v>1700</v>
      </c>
      <c r="P72" s="77">
        <v>16</v>
      </c>
      <c r="Q72" s="50">
        <f t="shared" si="5"/>
        <v>0</v>
      </c>
    </row>
    <row r="73" spans="2:24" ht="14.25">
      <c r="B73" s="29"/>
      <c r="C73" s="62"/>
      <c r="D73" s="67"/>
      <c r="E73" s="68" t="s">
        <v>369</v>
      </c>
      <c r="F73" s="69" t="s">
        <v>364</v>
      </c>
      <c r="J73" s="10"/>
      <c r="K73" s="11"/>
      <c r="M73" s="19"/>
      <c r="N73" s="1"/>
      <c r="O73" s="76">
        <v>1800</v>
      </c>
      <c r="P73" s="77">
        <v>13</v>
      </c>
      <c r="Q73" s="50">
        <f t="shared" si="5"/>
        <v>0</v>
      </c>
    </row>
    <row r="74" spans="2:24" ht="14.25">
      <c r="B74" s="29"/>
      <c r="D74" s="67"/>
      <c r="E74" s="68"/>
      <c r="F74" s="51" t="s">
        <v>378</v>
      </c>
      <c r="G74" s="329"/>
      <c r="H74" s="330"/>
      <c r="I74" s="331"/>
      <c r="J74" s="10" t="s">
        <v>91</v>
      </c>
      <c r="K74" s="11"/>
      <c r="L74" s="147"/>
      <c r="M74" s="19" t="s">
        <v>90</v>
      </c>
      <c r="N74" s="1"/>
      <c r="O74" s="76">
        <v>1900</v>
      </c>
      <c r="P74" s="77">
        <v>6</v>
      </c>
      <c r="Q74" s="50">
        <f t="shared" si="5"/>
        <v>0</v>
      </c>
    </row>
    <row r="75" spans="2:24" ht="14.25">
      <c r="B75" s="29"/>
      <c r="C75" s="62"/>
      <c r="D75" s="67"/>
      <c r="E75" s="68" t="s">
        <v>370</v>
      </c>
      <c r="F75" s="69" t="s">
        <v>120</v>
      </c>
      <c r="J75" s="10"/>
      <c r="K75" s="11"/>
      <c r="M75" s="19"/>
      <c r="N75" s="1"/>
      <c r="O75" s="76">
        <v>2000</v>
      </c>
      <c r="P75" s="77">
        <v>11</v>
      </c>
      <c r="Q75" s="50">
        <f t="shared" si="5"/>
        <v>0</v>
      </c>
    </row>
    <row r="76" spans="2:24" ht="14.25">
      <c r="B76" s="29"/>
      <c r="C76" s="70"/>
      <c r="D76" s="67"/>
      <c r="E76" s="239"/>
      <c r="F76" s="51" t="s">
        <v>31</v>
      </c>
      <c r="G76" s="329"/>
      <c r="H76" s="330"/>
      <c r="I76" s="331"/>
      <c r="J76" s="10" t="s">
        <v>92</v>
      </c>
      <c r="K76" s="11"/>
      <c r="L76" s="147"/>
      <c r="M76" s="19" t="s">
        <v>121</v>
      </c>
      <c r="N76" s="1"/>
      <c r="O76" s="76">
        <v>2100</v>
      </c>
      <c r="P76" s="77">
        <v>4</v>
      </c>
      <c r="Q76" s="50">
        <f t="shared" si="5"/>
        <v>0</v>
      </c>
    </row>
    <row r="77" spans="2:24" ht="14.25">
      <c r="B77" s="29"/>
      <c r="C77" s="75">
        <f>C57+C62+C68+C70</f>
        <v>0</v>
      </c>
      <c r="D77" s="270">
        <f>D57+D62+D68+D70</f>
        <v>25</v>
      </c>
      <c r="E77" s="280" t="s">
        <v>23</v>
      </c>
      <c r="F77" s="240"/>
      <c r="G77" s="240"/>
      <c r="H77" s="240"/>
      <c r="I77" s="240"/>
      <c r="J77" s="11"/>
      <c r="K77" s="11"/>
      <c r="L77" s="11"/>
      <c r="M77" s="12"/>
      <c r="N77" s="1"/>
      <c r="O77" s="76">
        <v>2200</v>
      </c>
      <c r="P77" s="77">
        <v>10</v>
      </c>
      <c r="Q77" s="50">
        <f t="shared" si="5"/>
        <v>0</v>
      </c>
    </row>
    <row r="78" spans="2:24" ht="14.25">
      <c r="B78" s="33"/>
      <c r="C78" s="34"/>
      <c r="D78" s="34"/>
      <c r="E78" s="275"/>
      <c r="F78" s="34"/>
      <c r="G78" s="34"/>
      <c r="H78" s="34"/>
      <c r="I78" s="34"/>
      <c r="J78" s="34"/>
      <c r="K78" s="34"/>
      <c r="L78" s="34"/>
      <c r="M78" s="44"/>
      <c r="N78" s="1"/>
      <c r="O78" s="76">
        <v>2300</v>
      </c>
      <c r="P78" s="77">
        <v>5</v>
      </c>
      <c r="Q78" s="50">
        <f t="shared" si="5"/>
        <v>0</v>
      </c>
    </row>
    <row r="79" spans="2:24" ht="18.75">
      <c r="B79" s="5"/>
      <c r="C79" s="6" t="s">
        <v>56</v>
      </c>
      <c r="D79" s="7"/>
      <c r="E79" s="277"/>
      <c r="F79" s="7"/>
      <c r="G79" s="7"/>
      <c r="H79" s="7"/>
      <c r="I79" s="7"/>
      <c r="J79" s="7"/>
      <c r="K79" s="7"/>
      <c r="L79" s="7"/>
      <c r="M79" s="8"/>
      <c r="N79" s="1"/>
      <c r="O79" s="76">
        <v>2400</v>
      </c>
      <c r="P79" s="77">
        <v>3</v>
      </c>
      <c r="Q79" s="50">
        <f t="shared" si="5"/>
        <v>0</v>
      </c>
      <c r="W79" s="79" t="s">
        <v>102</v>
      </c>
      <c r="X79" s="53"/>
    </row>
    <row r="80" spans="2:24" ht="14.25">
      <c r="B80" s="29"/>
      <c r="C80" s="36" t="s">
        <v>25</v>
      </c>
      <c r="D80" s="10" t="s">
        <v>26</v>
      </c>
      <c r="E80" s="37"/>
      <c r="F80" s="11"/>
      <c r="G80" s="11"/>
      <c r="H80" s="11"/>
      <c r="I80" s="11"/>
      <c r="J80" s="36" t="s">
        <v>27</v>
      </c>
      <c r="K80" s="11"/>
      <c r="L80" s="36" t="s">
        <v>28</v>
      </c>
      <c r="M80" s="12"/>
      <c r="N80" s="1"/>
      <c r="O80" s="76">
        <v>2500</v>
      </c>
      <c r="P80" s="77"/>
      <c r="Q80" s="50">
        <f t="shared" si="5"/>
        <v>0</v>
      </c>
      <c r="W80" s="54"/>
      <c r="X80" s="55"/>
    </row>
    <row r="81" spans="2:24" ht="14.25">
      <c r="B81" s="29"/>
      <c r="C81" s="23"/>
      <c r="D81" s="11"/>
      <c r="E81" s="269" t="s">
        <v>29</v>
      </c>
      <c r="F81" s="11"/>
      <c r="G81" s="10" t="s">
        <v>397</v>
      </c>
      <c r="H81" s="11"/>
      <c r="I81" s="11"/>
      <c r="J81" s="11"/>
      <c r="K81" s="11"/>
      <c r="L81" s="11"/>
      <c r="M81" s="12"/>
      <c r="N81" s="1"/>
      <c r="O81" s="76">
        <v>2600</v>
      </c>
      <c r="P81" s="77"/>
      <c r="Q81" s="50">
        <f>IF(AND($L$50&gt;=O81,$L$50&lt;O84),P81,0)</f>
        <v>0</v>
      </c>
      <c r="W81" s="346"/>
      <c r="X81" s="347"/>
    </row>
    <row r="82" spans="2:24" ht="14.25">
      <c r="B82" s="29"/>
      <c r="C82" s="11"/>
      <c r="D82" s="11"/>
      <c r="E82" s="37"/>
      <c r="F82" s="51" t="s">
        <v>31</v>
      </c>
      <c r="G82" s="326"/>
      <c r="H82" s="330"/>
      <c r="I82" s="331"/>
      <c r="J82" s="10" t="s">
        <v>48</v>
      </c>
      <c r="K82" s="11"/>
      <c r="L82" s="11"/>
      <c r="M82" s="12"/>
      <c r="N82" s="1"/>
      <c r="W82" s="346"/>
      <c r="X82" s="347"/>
    </row>
    <row r="83" spans="2:24" ht="14.25">
      <c r="B83" s="29"/>
      <c r="C83" s="62"/>
      <c r="D83" s="22">
        <f>IF(AND(C85&lt;&gt;"",C85=0),10,5)</f>
        <v>5</v>
      </c>
      <c r="E83" s="38" t="s">
        <v>57</v>
      </c>
      <c r="F83" s="39" t="s">
        <v>58</v>
      </c>
      <c r="G83" s="11"/>
      <c r="H83" s="11"/>
      <c r="I83" s="11"/>
      <c r="J83" s="11"/>
      <c r="K83" s="11"/>
      <c r="L83" s="11"/>
      <c r="M83" s="12"/>
      <c r="N83" s="1"/>
      <c r="W83" s="346"/>
      <c r="X83" s="347"/>
    </row>
    <row r="84" spans="2:24" ht="14.25">
      <c r="B84" s="29"/>
      <c r="C84" s="11"/>
      <c r="D84" s="211" t="s">
        <v>330</v>
      </c>
      <c r="E84" s="51"/>
      <c r="F84" s="51" t="s">
        <v>31</v>
      </c>
      <c r="G84" s="326"/>
      <c r="H84" s="327"/>
      <c r="I84" s="328"/>
      <c r="J84" s="10" t="s">
        <v>125</v>
      </c>
      <c r="K84" s="11"/>
      <c r="L84" s="147"/>
      <c r="M84" s="19" t="s">
        <v>121</v>
      </c>
      <c r="N84" s="1"/>
      <c r="W84" s="346"/>
      <c r="X84" s="347"/>
    </row>
    <row r="85" spans="2:24" ht="14.25">
      <c r="B85" s="29"/>
      <c r="C85" s="62"/>
      <c r="D85" s="22">
        <f>IF(AND(C85&lt;&gt;"",C85=0),0,5)</f>
        <v>5</v>
      </c>
      <c r="E85" s="38" t="s">
        <v>59</v>
      </c>
      <c r="F85" s="39" t="s">
        <v>60</v>
      </c>
      <c r="G85" s="11"/>
      <c r="H85" s="11"/>
      <c r="I85" s="11"/>
      <c r="J85" s="11"/>
      <c r="K85" s="11"/>
      <c r="L85" s="11"/>
      <c r="M85" s="12"/>
      <c r="N85" s="1"/>
      <c r="W85" s="346"/>
      <c r="X85" s="347"/>
    </row>
    <row r="86" spans="2:24" ht="14.25">
      <c r="B86" s="29"/>
      <c r="C86" s="11"/>
      <c r="D86" s="37" t="s">
        <v>124</v>
      </c>
      <c r="E86" s="37"/>
      <c r="F86" s="51" t="s">
        <v>31</v>
      </c>
      <c r="G86" s="326"/>
      <c r="H86" s="330"/>
      <c r="I86" s="331"/>
      <c r="J86" s="10" t="s">
        <v>48</v>
      </c>
      <c r="K86" s="11"/>
      <c r="L86" s="11"/>
      <c r="M86" s="12"/>
      <c r="N86" s="1"/>
      <c r="W86" s="346"/>
      <c r="X86" s="347"/>
    </row>
    <row r="87" spans="2:24" ht="14.25">
      <c r="B87" s="29"/>
      <c r="C87" s="75">
        <f>AVERAGE(C88:C90)</f>
        <v>0</v>
      </c>
      <c r="D87" s="22">
        <v>5</v>
      </c>
      <c r="E87" s="38" t="s">
        <v>61</v>
      </c>
      <c r="F87" s="39" t="s">
        <v>360</v>
      </c>
      <c r="G87" s="11"/>
      <c r="H87" s="11"/>
      <c r="I87" s="11"/>
      <c r="J87" s="11"/>
      <c r="K87" s="11"/>
      <c r="L87" s="11"/>
      <c r="M87" s="12"/>
      <c r="N87" s="1"/>
      <c r="W87" s="346"/>
      <c r="X87" s="347"/>
    </row>
    <row r="88" spans="2:24" ht="14.25" customHeight="1">
      <c r="B88" s="29"/>
      <c r="C88" s="62">
        <v>0</v>
      </c>
      <c r="D88" s="67"/>
      <c r="E88" s="68" t="s">
        <v>361</v>
      </c>
      <c r="F88" s="69" t="s">
        <v>362</v>
      </c>
      <c r="G88" s="11"/>
      <c r="H88" s="11"/>
      <c r="I88" s="11"/>
      <c r="J88" s="11"/>
      <c r="K88" s="11"/>
      <c r="L88" s="11"/>
      <c r="M88" s="12"/>
      <c r="N88" s="1"/>
      <c r="W88" s="346"/>
      <c r="X88" s="347"/>
    </row>
    <row r="89" spans="2:24" ht="14.25" customHeight="1">
      <c r="B89" s="29"/>
      <c r="D89" s="67"/>
      <c r="E89" s="38"/>
      <c r="F89" s="51" t="s">
        <v>31</v>
      </c>
      <c r="G89" s="329"/>
      <c r="H89" s="330"/>
      <c r="I89" s="331"/>
      <c r="J89" s="10" t="s">
        <v>385</v>
      </c>
      <c r="K89" s="11"/>
      <c r="L89" s="147"/>
      <c r="M89" s="19" t="s">
        <v>386</v>
      </c>
      <c r="N89" s="1"/>
      <c r="W89" s="346"/>
      <c r="X89" s="347"/>
    </row>
    <row r="90" spans="2:24" ht="14.25" customHeight="1">
      <c r="B90" s="29"/>
      <c r="C90" s="11"/>
      <c r="D90" s="67"/>
      <c r="E90" s="68" t="s">
        <v>363</v>
      </c>
      <c r="F90" s="69" t="s">
        <v>396</v>
      </c>
      <c r="G90" s="11"/>
      <c r="H90" s="11"/>
      <c r="I90" s="51" t="s">
        <v>372</v>
      </c>
      <c r="J90" s="11"/>
      <c r="K90" s="11"/>
      <c r="L90" s="11"/>
      <c r="M90" s="12"/>
      <c r="N90" s="1"/>
      <c r="W90" s="346"/>
      <c r="X90" s="347"/>
    </row>
    <row r="91" spans="2:24" ht="14.25" hidden="1" customHeight="1">
      <c r="B91" s="29"/>
      <c r="C91" s="11"/>
      <c r="D91" s="37"/>
      <c r="E91" s="37"/>
      <c r="F91" s="51" t="s">
        <v>31</v>
      </c>
      <c r="G91" s="329"/>
      <c r="H91" s="330"/>
      <c r="I91" s="331"/>
      <c r="J91" s="10" t="s">
        <v>384</v>
      </c>
      <c r="K91" s="11"/>
      <c r="L91" s="147"/>
      <c r="M91" s="19" t="s">
        <v>90</v>
      </c>
      <c r="N91" s="1"/>
      <c r="R91" s="58"/>
      <c r="S91" s="58"/>
      <c r="T91" s="58"/>
      <c r="U91" s="58"/>
      <c r="V91" s="58"/>
      <c r="W91" s="346"/>
      <c r="X91" s="347"/>
    </row>
    <row r="92" spans="2:24" ht="14.25" customHeight="1">
      <c r="B92" s="29"/>
      <c r="C92" s="62"/>
      <c r="D92" s="22">
        <v>5</v>
      </c>
      <c r="E92" s="38" t="s">
        <v>62</v>
      </c>
      <c r="F92" s="39" t="s">
        <v>63</v>
      </c>
      <c r="G92" s="11"/>
      <c r="H92" s="11"/>
      <c r="I92" s="11"/>
      <c r="J92" s="11"/>
      <c r="K92" s="11"/>
      <c r="L92" s="11"/>
      <c r="M92" s="12"/>
      <c r="N92" s="1"/>
      <c r="O92" s="78"/>
      <c r="P92" s="80"/>
      <c r="Q92" s="52"/>
      <c r="R92" s="59"/>
      <c r="S92" s="58"/>
      <c r="T92" s="58"/>
      <c r="U92" s="58"/>
      <c r="V92" s="58"/>
      <c r="W92" s="346"/>
      <c r="X92" s="347"/>
    </row>
    <row r="93" spans="2:24" ht="14.25">
      <c r="B93" s="29"/>
      <c r="C93" s="11"/>
      <c r="D93" s="37"/>
      <c r="E93" s="37"/>
      <c r="F93" s="51" t="s">
        <v>31</v>
      </c>
      <c r="G93" s="332"/>
      <c r="H93" s="333"/>
      <c r="I93" s="334"/>
      <c r="J93" s="10" t="s">
        <v>93</v>
      </c>
      <c r="K93" s="11"/>
      <c r="L93" s="147"/>
      <c r="M93" s="19" t="s">
        <v>94</v>
      </c>
      <c r="N93" s="1"/>
      <c r="O93" s="78"/>
      <c r="P93" s="80"/>
      <c r="Q93" s="52"/>
      <c r="R93" s="58"/>
      <c r="S93" s="58"/>
      <c r="T93" s="58"/>
      <c r="U93" s="58"/>
      <c r="V93" s="58"/>
      <c r="W93" s="346"/>
      <c r="X93" s="347"/>
    </row>
    <row r="94" spans="2:24" ht="2.25" customHeight="1">
      <c r="B94" s="29"/>
      <c r="C94" s="11"/>
      <c r="D94" s="11"/>
      <c r="E94" s="37"/>
      <c r="F94" s="11"/>
      <c r="G94" s="335"/>
      <c r="H94" s="336"/>
      <c r="I94" s="337"/>
      <c r="J94" s="11"/>
      <c r="K94" s="11"/>
      <c r="L94" s="11"/>
      <c r="M94" s="12"/>
      <c r="N94" s="1"/>
      <c r="O94" s="78"/>
      <c r="P94" s="80"/>
      <c r="Q94" s="52"/>
      <c r="R94" s="58"/>
      <c r="S94" s="58"/>
      <c r="T94" s="58"/>
      <c r="U94" s="58"/>
      <c r="V94" s="58"/>
      <c r="W94" s="346"/>
      <c r="X94" s="347"/>
    </row>
    <row r="95" spans="2:24" ht="14.25">
      <c r="B95" s="29"/>
      <c r="C95" s="75">
        <f>C83+C85+C87+C92</f>
        <v>0</v>
      </c>
      <c r="D95" s="270">
        <f>D83+D85+D87+D92</f>
        <v>20</v>
      </c>
      <c r="E95" s="278" t="s">
        <v>23</v>
      </c>
      <c r="F95" s="11"/>
      <c r="G95" s="11"/>
      <c r="H95" s="11"/>
      <c r="I95" s="11"/>
      <c r="J95" s="11"/>
      <c r="K95" s="11"/>
      <c r="L95" s="11"/>
      <c r="M95" s="12"/>
      <c r="N95" s="1"/>
      <c r="R95" s="58"/>
      <c r="S95" s="58"/>
      <c r="T95" s="58"/>
      <c r="U95" s="58"/>
      <c r="V95" s="58"/>
      <c r="W95" s="346"/>
      <c r="X95" s="347"/>
    </row>
    <row r="96" spans="2:24" ht="14.25" customHeight="1">
      <c r="B96" s="29"/>
      <c r="C96" s="30"/>
      <c r="D96" s="30"/>
      <c r="E96" s="274"/>
      <c r="F96" s="30"/>
      <c r="G96" s="30"/>
      <c r="H96" s="30"/>
      <c r="I96" s="30"/>
      <c r="J96" s="30"/>
      <c r="K96" s="30"/>
      <c r="L96" s="30"/>
      <c r="M96" s="31"/>
      <c r="N96" s="1"/>
      <c r="R96" s="58"/>
      <c r="S96" s="58"/>
      <c r="T96" s="58"/>
      <c r="U96" s="58"/>
      <c r="V96" s="58"/>
      <c r="W96" s="346"/>
      <c r="X96" s="347"/>
    </row>
    <row r="97" spans="2:24" ht="14.25" customHeight="1">
      <c r="B97" s="40"/>
      <c r="C97" s="41" t="s">
        <v>64</v>
      </c>
      <c r="D97" s="42"/>
      <c r="E97" s="279"/>
      <c r="F97" s="42"/>
      <c r="G97" s="42"/>
      <c r="H97" s="42"/>
      <c r="I97" s="42"/>
      <c r="J97" s="42"/>
      <c r="K97" s="42"/>
      <c r="L97" s="42"/>
      <c r="M97" s="43"/>
      <c r="N97" s="1"/>
      <c r="R97" s="52"/>
      <c r="S97" s="52"/>
      <c r="T97" s="52"/>
      <c r="U97" s="52"/>
      <c r="V97" s="52"/>
      <c r="W97" s="346"/>
      <c r="X97" s="347"/>
    </row>
    <row r="98" spans="2:24" ht="14.25" customHeight="1">
      <c r="B98" s="29"/>
      <c r="C98" s="36" t="s">
        <v>25</v>
      </c>
      <c r="D98" s="10" t="s">
        <v>26</v>
      </c>
      <c r="E98" s="37"/>
      <c r="F98" s="11"/>
      <c r="G98" s="11"/>
      <c r="H98" s="11"/>
      <c r="I98" s="11"/>
      <c r="J98" s="36" t="s">
        <v>27</v>
      </c>
      <c r="K98" s="11"/>
      <c r="L98" s="36" t="s">
        <v>28</v>
      </c>
      <c r="M98" s="12"/>
      <c r="N98" s="1"/>
      <c r="W98" s="346"/>
      <c r="X98" s="347"/>
    </row>
    <row r="99" spans="2:24" ht="14.25" customHeight="1">
      <c r="B99" s="29"/>
      <c r="C99" s="23"/>
      <c r="D99" s="11"/>
      <c r="E99" s="269" t="s">
        <v>29</v>
      </c>
      <c r="F99" s="11"/>
      <c r="G99" s="10" t="s">
        <v>388</v>
      </c>
      <c r="H99" s="11"/>
      <c r="I99" s="11"/>
      <c r="J99" s="11"/>
      <c r="K99" s="11"/>
      <c r="L99" s="11"/>
      <c r="M99" s="12"/>
      <c r="N99" s="1"/>
      <c r="W99" s="346"/>
      <c r="X99" s="347"/>
    </row>
    <row r="100" spans="2:24" ht="14.25" customHeight="1">
      <c r="B100" s="29"/>
      <c r="C100" s="11"/>
      <c r="D100" s="11"/>
      <c r="E100" s="37"/>
      <c r="F100" s="51" t="s">
        <v>31</v>
      </c>
      <c r="G100" s="338"/>
      <c r="H100" s="339"/>
      <c r="I100" s="340"/>
      <c r="J100" s="10" t="s">
        <v>48</v>
      </c>
      <c r="K100" s="11"/>
      <c r="L100" s="11"/>
      <c r="M100" s="12"/>
      <c r="N100" s="1"/>
      <c r="W100" s="348"/>
      <c r="X100" s="349"/>
    </row>
    <row r="101" spans="2:24" ht="14.25" customHeight="1">
      <c r="B101" s="29"/>
      <c r="C101" s="11"/>
      <c r="D101" s="11"/>
      <c r="E101" s="37"/>
      <c r="F101" s="11"/>
      <c r="G101" s="335"/>
      <c r="H101" s="336"/>
      <c r="I101" s="337"/>
      <c r="J101" s="11"/>
      <c r="K101" s="11"/>
      <c r="L101" s="11"/>
      <c r="M101" s="12"/>
      <c r="N101" s="1"/>
    </row>
    <row r="102" spans="2:24" ht="14.25" customHeight="1">
      <c r="B102" s="29"/>
      <c r="C102" s="75">
        <f>IF(C103*2/3+C105*1/3&gt;4,4,C103*2/3+C105*1/3)</f>
        <v>0</v>
      </c>
      <c r="D102" s="22">
        <v>4</v>
      </c>
      <c r="E102" s="38" t="s">
        <v>65</v>
      </c>
      <c r="F102" s="39" t="s">
        <v>381</v>
      </c>
      <c r="G102" s="11"/>
      <c r="H102" s="11"/>
      <c r="I102" s="37" t="s">
        <v>382</v>
      </c>
      <c r="J102" s="11"/>
      <c r="K102" s="11"/>
      <c r="L102" s="11"/>
      <c r="M102" s="12"/>
      <c r="N102" s="1"/>
    </row>
    <row r="103" spans="2:24" ht="14.25" customHeight="1">
      <c r="B103" s="29"/>
      <c r="C103" s="62"/>
      <c r="D103" s="67"/>
      <c r="E103" s="68" t="s">
        <v>379</v>
      </c>
      <c r="F103" s="69" t="s">
        <v>130</v>
      </c>
      <c r="M103" s="12"/>
      <c r="N103" s="1"/>
      <c r="W103" s="241" t="s">
        <v>101</v>
      </c>
      <c r="X103" s="242"/>
    </row>
    <row r="104" spans="2:24" ht="14.25" customHeight="1">
      <c r="B104" s="29"/>
      <c r="C104" s="11"/>
      <c r="D104" s="67"/>
      <c r="E104" s="68"/>
      <c r="F104" s="51" t="s">
        <v>31</v>
      </c>
      <c r="G104" s="329"/>
      <c r="H104" s="330"/>
      <c r="I104" s="331"/>
      <c r="J104" s="10" t="s">
        <v>66</v>
      </c>
      <c r="K104" s="11"/>
      <c r="L104" s="148"/>
      <c r="M104" s="19" t="s">
        <v>67</v>
      </c>
      <c r="N104" s="1"/>
      <c r="W104" s="243"/>
      <c r="X104" s="244"/>
    </row>
    <row r="105" spans="2:24" ht="14.25">
      <c r="B105" s="29"/>
      <c r="C105" s="62"/>
      <c r="D105" s="67"/>
      <c r="E105" s="68" t="s">
        <v>380</v>
      </c>
      <c r="F105" s="69" t="s">
        <v>126</v>
      </c>
      <c r="M105" s="12"/>
      <c r="N105" s="1"/>
      <c r="W105" s="243"/>
      <c r="X105" s="244"/>
    </row>
    <row r="106" spans="2:24" ht="14.25" customHeight="1">
      <c r="B106" s="29"/>
      <c r="C106" s="70"/>
      <c r="D106" s="67"/>
      <c r="E106" s="68"/>
      <c r="F106" s="51" t="s">
        <v>31</v>
      </c>
      <c r="G106" s="329"/>
      <c r="H106" s="330"/>
      <c r="I106" s="331"/>
      <c r="J106" s="10" t="s">
        <v>95</v>
      </c>
      <c r="K106" s="11"/>
      <c r="L106" s="147"/>
      <c r="M106" s="19" t="s">
        <v>94</v>
      </c>
      <c r="N106" s="1"/>
      <c r="R106" s="52"/>
      <c r="S106" s="52"/>
      <c r="T106" s="52"/>
      <c r="U106" s="52"/>
      <c r="V106" s="52"/>
      <c r="W106" s="243"/>
      <c r="X106" s="244"/>
    </row>
    <row r="107" spans="2:24" ht="14.25" customHeight="1">
      <c r="B107" s="29"/>
      <c r="C107" s="62"/>
      <c r="D107" s="22">
        <v>4</v>
      </c>
      <c r="E107" s="38" t="s">
        <v>68</v>
      </c>
      <c r="F107" s="39" t="s">
        <v>69</v>
      </c>
      <c r="G107" s="11"/>
      <c r="H107" s="11"/>
      <c r="I107" s="11"/>
      <c r="J107" s="11"/>
      <c r="K107" s="11"/>
      <c r="L107" s="11"/>
      <c r="M107" s="12"/>
      <c r="N107" s="1"/>
      <c r="R107" s="52"/>
      <c r="S107" s="52"/>
      <c r="T107" s="52"/>
      <c r="U107" s="52"/>
      <c r="V107" s="52"/>
      <c r="W107" s="243"/>
      <c r="X107" s="244"/>
    </row>
    <row r="108" spans="2:24" ht="14.25" customHeight="1">
      <c r="B108" s="29"/>
      <c r="C108" s="11"/>
      <c r="D108" s="37"/>
      <c r="E108" s="37"/>
      <c r="F108" s="51" t="s">
        <v>31</v>
      </c>
      <c r="G108" s="329"/>
      <c r="H108" s="330"/>
      <c r="I108" s="331"/>
      <c r="J108" s="10"/>
      <c r="K108" s="11"/>
      <c r="L108" s="282"/>
      <c r="M108" s="19"/>
      <c r="N108" s="1"/>
      <c r="R108" s="52"/>
      <c r="S108" s="52"/>
      <c r="T108" s="52"/>
      <c r="U108" s="52"/>
      <c r="V108" s="52"/>
      <c r="W108" s="245"/>
      <c r="X108" s="244"/>
    </row>
    <row r="109" spans="2:24" ht="14.25">
      <c r="B109" s="29"/>
      <c r="C109" s="62"/>
      <c r="D109" s="22">
        <v>2</v>
      </c>
      <c r="E109" s="38" t="s">
        <v>70</v>
      </c>
      <c r="F109" s="39" t="s">
        <v>308</v>
      </c>
      <c r="G109" s="11"/>
      <c r="H109" s="11"/>
      <c r="I109" s="11"/>
      <c r="J109" s="11"/>
      <c r="K109" s="11"/>
      <c r="L109" s="11"/>
      <c r="M109" s="12"/>
      <c r="N109" s="1"/>
      <c r="R109" s="52"/>
      <c r="S109" s="52"/>
      <c r="T109" s="52"/>
      <c r="U109" s="52"/>
      <c r="V109" s="52"/>
      <c r="W109" s="245"/>
      <c r="X109" s="244"/>
    </row>
    <row r="110" spans="2:24" ht="14.25">
      <c r="B110" s="29"/>
      <c r="C110" s="11"/>
      <c r="D110" s="37"/>
      <c r="E110" s="37"/>
      <c r="F110" s="51" t="s">
        <v>31</v>
      </c>
      <c r="G110" s="326"/>
      <c r="H110" s="327"/>
      <c r="I110" s="328"/>
      <c r="J110" s="10" t="s">
        <v>96</v>
      </c>
      <c r="K110" s="11"/>
      <c r="L110" s="148"/>
      <c r="M110" s="19" t="s">
        <v>97</v>
      </c>
      <c r="N110" s="1"/>
      <c r="R110" s="52"/>
      <c r="S110" s="52"/>
      <c r="T110" s="52"/>
      <c r="U110" s="52"/>
      <c r="V110" s="52"/>
      <c r="W110" s="246" t="s">
        <v>109</v>
      </c>
      <c r="X110" s="247"/>
    </row>
    <row r="111" spans="2:24" ht="14.25">
      <c r="B111" s="29"/>
      <c r="C111" s="75">
        <f>C102+C107+C109</f>
        <v>0</v>
      </c>
      <c r="D111" s="270">
        <f>D102+D107+D109</f>
        <v>10</v>
      </c>
      <c r="E111" s="278" t="s">
        <v>23</v>
      </c>
      <c r="F111" s="11"/>
      <c r="G111" s="11"/>
      <c r="H111" s="11"/>
      <c r="I111" s="11"/>
      <c r="J111" s="11"/>
      <c r="K111" s="11"/>
      <c r="L111" s="11"/>
      <c r="M111" s="12"/>
      <c r="N111" s="1"/>
      <c r="R111" s="52"/>
      <c r="S111" s="52"/>
      <c r="T111" s="52"/>
      <c r="U111" s="52"/>
      <c r="V111" s="52"/>
      <c r="W111" s="248"/>
      <c r="X111" s="249"/>
    </row>
    <row r="112" spans="2:24">
      <c r="B112" s="45"/>
      <c r="C112" s="46"/>
      <c r="D112" s="46"/>
      <c r="E112" s="281"/>
      <c r="F112" s="46"/>
      <c r="G112" s="46"/>
      <c r="H112" s="46"/>
      <c r="I112" s="46"/>
      <c r="J112" s="46"/>
      <c r="K112" s="46"/>
      <c r="L112" s="46"/>
      <c r="M112" s="47"/>
      <c r="N112" s="1"/>
      <c r="R112" s="52"/>
      <c r="S112" s="52"/>
      <c r="T112" s="52"/>
      <c r="U112" s="52"/>
      <c r="V112" s="52"/>
      <c r="W112" s="250"/>
      <c r="X112" s="251"/>
    </row>
    <row r="113" spans="5:24">
      <c r="E113" s="264"/>
      <c r="M113" s="49" t="str">
        <f>D7</f>
        <v>○○ビル</v>
      </c>
      <c r="N113" s="1"/>
      <c r="R113" s="52"/>
      <c r="S113" s="52"/>
      <c r="T113" s="52"/>
      <c r="U113" s="52"/>
      <c r="V113" s="52"/>
      <c r="X113" s="57" t="str">
        <f>D7</f>
        <v>○○ビル</v>
      </c>
    </row>
    <row r="114" spans="5:24"/>
    <row r="115" spans="5:24"/>
    <row r="116" spans="5:24"/>
    <row r="117" spans="5:24"/>
    <row r="118" spans="5:24"/>
    <row r="119" spans="5:24"/>
    <row r="120" spans="5:24"/>
    <row r="121" spans="5:24"/>
    <row r="122" spans="5:24"/>
    <row r="123" spans="5:24"/>
    <row r="124" spans="5:24"/>
    <row r="125" spans="5:24"/>
    <row r="126" spans="5:24"/>
    <row r="127" spans="5:24"/>
    <row r="128" spans="5:24"/>
    <row r="129"/>
    <row r="130"/>
    <row r="131"/>
  </sheetData>
  <sheetProtection password="9169" sheet="1" objects="1" scenarios="1" formatRows="0" insertRows="0"/>
  <mergeCells count="40">
    <mergeCell ref="G67:I67"/>
    <mergeCell ref="G72:I72"/>
    <mergeCell ref="G59:I59"/>
    <mergeCell ref="W81:X100"/>
    <mergeCell ref="G86:I86"/>
    <mergeCell ref="G91:I91"/>
    <mergeCell ref="G93:I94"/>
    <mergeCell ref="G100:I101"/>
    <mergeCell ref="G104:I104"/>
    <mergeCell ref="G38:I38"/>
    <mergeCell ref="G44:I44"/>
    <mergeCell ref="G46:I46"/>
    <mergeCell ref="G48:I48"/>
    <mergeCell ref="G61:I61"/>
    <mergeCell ref="G82:I82"/>
    <mergeCell ref="G64:I64"/>
    <mergeCell ref="G65:I65"/>
    <mergeCell ref="G69:I69"/>
    <mergeCell ref="G76:I76"/>
    <mergeCell ref="G84:I84"/>
    <mergeCell ref="G50:I50"/>
    <mergeCell ref="G56:I56"/>
    <mergeCell ref="G89:I89"/>
    <mergeCell ref="G74:I74"/>
    <mergeCell ref="G106:I106"/>
    <mergeCell ref="G108:I108"/>
    <mergeCell ref="G110:I110"/>
    <mergeCell ref="I2:I4"/>
    <mergeCell ref="L8:M8"/>
    <mergeCell ref="L11:M11"/>
    <mergeCell ref="D8:G8"/>
    <mergeCell ref="D11:G11"/>
    <mergeCell ref="D7:G7"/>
    <mergeCell ref="D9:G9"/>
    <mergeCell ref="D10:G10"/>
    <mergeCell ref="F12:G12"/>
    <mergeCell ref="G25:I26"/>
    <mergeCell ref="G28:I30"/>
    <mergeCell ref="G32:I34"/>
    <mergeCell ref="G36:I36"/>
  </mergeCells>
  <phoneticPr fontId="2"/>
  <dataValidations count="1">
    <dataValidation type="list" allowBlank="1" showInputMessage="1" showErrorMessage="1" sqref="C99 C24 C81 C43 C55">
      <formula1>$O$19:$O$20</formula1>
    </dataValidation>
  </dataValidations>
  <pageMargins left="0.86614173228346458" right="0.43307086614173229" top="0.55118110236220474" bottom="0.55118110236220474" header="0.43307086614173229" footer="0.31496062992125984"/>
  <pageSetup paperSize="9" scale="54" fitToWidth="2" orientation="portrait" verticalDpi="300" r:id="rId1"/>
  <headerFooter alignWithMargins="0">
    <oddHeader>&amp;L&amp;F&amp;R&amp;A</oddHeader>
    <oddFooter>&amp;C&amp;P</oddFooter>
  </headerFooter>
  <colBreaks count="1" manualBreakCount="1">
    <brk id="22" min="1" max="112" man="1"/>
  </col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138"/>
  <sheetViews>
    <sheetView showGridLines="0" zoomScale="85" zoomScaleNormal="85" zoomScaleSheetLayoutView="80" workbookViewId="0">
      <selection activeCell="I20" sqref="I20"/>
    </sheetView>
  </sheetViews>
  <sheetFormatPr defaultColWidth="9" defaultRowHeight="13.5" customHeight="1" zeroHeight="1"/>
  <cols>
    <col min="1" max="1" width="1.875" customWidth="1"/>
    <col min="2" max="2" width="1.25" customWidth="1"/>
    <col min="3" max="3" width="10.625" customWidth="1"/>
    <col min="4" max="4" width="8.625" customWidth="1"/>
    <col min="5" max="5" width="5.125"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4" width="1.875" customWidth="1"/>
    <col min="15" max="15" width="24.25" hidden="1" customWidth="1"/>
    <col min="16" max="16" width="25.375" hidden="1" customWidth="1"/>
    <col min="17" max="17" width="9" hidden="1" customWidth="1"/>
    <col min="18" max="18" width="2.375" style="52" hidden="1" customWidth="1"/>
    <col min="19" max="19" width="9" hidden="1" customWidth="1"/>
    <col min="20" max="20" width="12.75" hidden="1" customWidth="1"/>
    <col min="21" max="21" width="26.125" hidden="1" customWidth="1"/>
    <col min="22" max="22" width="13.375" hidden="1" customWidth="1"/>
    <col min="23" max="23" width="9" customWidth="1"/>
    <col min="24" max="24" width="73.5" customWidth="1"/>
  </cols>
  <sheetData>
    <row r="1" spans="2:18">
      <c r="R1"/>
    </row>
    <row r="2" spans="2:18" ht="13.5" customHeight="1">
      <c r="I2" s="325" t="s">
        <v>390</v>
      </c>
      <c r="J2" s="325"/>
      <c r="R2"/>
    </row>
    <row r="3" spans="2:18" ht="13.5" customHeight="1">
      <c r="I3" s="325"/>
      <c r="J3" s="325"/>
      <c r="R3"/>
    </row>
    <row r="4" spans="2:18" ht="13.5" customHeight="1">
      <c r="I4" s="325"/>
      <c r="J4" s="325"/>
      <c r="R4"/>
    </row>
    <row r="5" spans="2:18" ht="14.25">
      <c r="B5" s="3"/>
      <c r="C5" s="4"/>
      <c r="D5" s="4"/>
      <c r="E5" s="4"/>
      <c r="F5" s="4"/>
      <c r="G5" s="4"/>
      <c r="H5" s="4"/>
      <c r="I5" s="2" t="s">
        <v>1</v>
      </c>
      <c r="J5" s="4" t="s">
        <v>391</v>
      </c>
      <c r="K5" s="4"/>
      <c r="L5" s="4"/>
      <c r="M5" s="2" t="str">
        <f>オフィス評価結果!M5</f>
        <v>v1.3</v>
      </c>
      <c r="N5" s="1"/>
      <c r="R5"/>
    </row>
    <row r="6" spans="2:18" ht="15">
      <c r="B6" s="5"/>
      <c r="C6" s="6" t="s">
        <v>2</v>
      </c>
      <c r="D6" s="7"/>
      <c r="E6" s="7"/>
      <c r="F6" s="7"/>
      <c r="G6" s="7"/>
      <c r="H6" s="7"/>
      <c r="I6" s="7"/>
      <c r="J6" s="7"/>
      <c r="K6" s="7"/>
      <c r="L6" s="7"/>
      <c r="M6" s="8"/>
      <c r="N6" s="1"/>
      <c r="R6"/>
    </row>
    <row r="7" spans="2:18" ht="14.25">
      <c r="B7" s="9"/>
      <c r="C7" s="10" t="s">
        <v>3</v>
      </c>
      <c r="D7" s="350" t="s">
        <v>352</v>
      </c>
      <c r="E7" s="351"/>
      <c r="F7" s="351"/>
      <c r="G7" s="351"/>
      <c r="H7" s="16" t="s">
        <v>4</v>
      </c>
      <c r="I7" s="26" t="s">
        <v>295</v>
      </c>
      <c r="J7" s="17" t="s">
        <v>82</v>
      </c>
      <c r="K7" s="10" t="s">
        <v>5</v>
      </c>
      <c r="L7" s="24" t="s">
        <v>115</v>
      </c>
      <c r="M7" s="28"/>
      <c r="N7" s="1"/>
      <c r="O7" s="50" t="s">
        <v>90</v>
      </c>
      <c r="P7" s="50" t="s">
        <v>100</v>
      </c>
      <c r="Q7" s="52"/>
      <c r="R7"/>
    </row>
    <row r="8" spans="2:18" ht="14.25">
      <c r="B8" s="9"/>
      <c r="C8" s="10" t="s">
        <v>6</v>
      </c>
      <c r="D8" s="350" t="s">
        <v>296</v>
      </c>
      <c r="E8" s="350"/>
      <c r="F8" s="350"/>
      <c r="G8" s="350"/>
      <c r="H8" s="18" t="s">
        <v>7</v>
      </c>
      <c r="I8" s="26" t="s">
        <v>295</v>
      </c>
      <c r="J8" s="12" t="s">
        <v>82</v>
      </c>
      <c r="K8" s="10" t="s">
        <v>8</v>
      </c>
      <c r="L8" s="352" t="s">
        <v>110</v>
      </c>
      <c r="M8" s="353"/>
      <c r="N8" s="1"/>
      <c r="O8" s="50" t="str">
        <f>C22</f>
        <v>１．エネルギー／温暖化ガス</v>
      </c>
      <c r="P8" s="143">
        <f>C39/D39</f>
        <v>0</v>
      </c>
      <c r="Q8" s="144"/>
      <c r="R8"/>
    </row>
    <row r="9" spans="2:18" ht="14.25">
      <c r="B9" s="9"/>
      <c r="C9" s="10" t="s">
        <v>9</v>
      </c>
      <c r="D9" s="350" t="s">
        <v>10</v>
      </c>
      <c r="E9" s="351"/>
      <c r="F9" s="351"/>
      <c r="G9" s="351"/>
      <c r="H9" s="18" t="s">
        <v>11</v>
      </c>
      <c r="I9" s="26"/>
      <c r="J9" s="12" t="s">
        <v>82</v>
      </c>
      <c r="K9" s="10" t="s">
        <v>12</v>
      </c>
      <c r="L9" s="24" t="s">
        <v>295</v>
      </c>
      <c r="M9" s="28"/>
      <c r="N9" s="1"/>
      <c r="O9" s="50" t="str">
        <f>C41</f>
        <v>２．水</v>
      </c>
      <c r="P9" s="143">
        <f>C51/D51</f>
        <v>0</v>
      </c>
      <c r="Q9" s="144"/>
      <c r="R9"/>
    </row>
    <row r="10" spans="2:18" ht="14.25">
      <c r="B10" s="9"/>
      <c r="C10" s="10" t="s">
        <v>15</v>
      </c>
      <c r="D10" s="350" t="s">
        <v>353</v>
      </c>
      <c r="E10" s="350"/>
      <c r="F10" s="350"/>
      <c r="G10" s="354"/>
      <c r="H10" s="18" t="s">
        <v>13</v>
      </c>
      <c r="I10" s="24" t="s">
        <v>298</v>
      </c>
      <c r="J10" s="12"/>
      <c r="K10" s="71" t="s">
        <v>127</v>
      </c>
      <c r="L10" s="235"/>
      <c r="M10" s="236"/>
      <c r="N10" s="1"/>
      <c r="O10" s="50" t="str">
        <f>C53</f>
        <v>３．資源利用／安全</v>
      </c>
      <c r="P10" s="143">
        <f>C77/D77</f>
        <v>0</v>
      </c>
      <c r="Q10" s="144"/>
      <c r="R10"/>
    </row>
    <row r="11" spans="2:18" ht="14.25">
      <c r="B11" s="9"/>
      <c r="C11" s="10" t="s">
        <v>132</v>
      </c>
      <c r="D11" s="352" t="s">
        <v>299</v>
      </c>
      <c r="E11" s="352"/>
      <c r="F11" s="352"/>
      <c r="G11" s="352"/>
      <c r="H11" s="18" t="s">
        <v>16</v>
      </c>
      <c r="I11" s="25" t="s">
        <v>300</v>
      </c>
      <c r="J11" s="12"/>
      <c r="K11" s="10" t="s">
        <v>14</v>
      </c>
      <c r="L11" s="355" t="s">
        <v>110</v>
      </c>
      <c r="M11" s="356"/>
      <c r="N11" s="1"/>
      <c r="O11" s="50" t="str">
        <f>C79</f>
        <v>４．生物多様性／敷地</v>
      </c>
      <c r="P11" s="143">
        <f>C95/D95</f>
        <v>0</v>
      </c>
      <c r="Q11" s="144"/>
      <c r="R11"/>
    </row>
    <row r="12" spans="2:18" ht="14.25">
      <c r="B12" s="9"/>
      <c r="C12" s="71" t="s">
        <v>131</v>
      </c>
      <c r="D12" s="52"/>
      <c r="E12" s="52"/>
      <c r="F12" s="341" t="s">
        <v>301</v>
      </c>
      <c r="G12" s="342"/>
      <c r="H12" s="18" t="s">
        <v>18</v>
      </c>
      <c r="I12" s="145" t="s">
        <v>19</v>
      </c>
      <c r="J12" s="19" t="s">
        <v>20</v>
      </c>
      <c r="K12" s="10" t="s">
        <v>17</v>
      </c>
      <c r="L12" s="72" t="s">
        <v>295</v>
      </c>
      <c r="M12" s="73"/>
      <c r="N12" s="1"/>
      <c r="O12" s="50" t="str">
        <f>C97</f>
        <v>５．屋内環境</v>
      </c>
      <c r="P12" s="143">
        <f>C111/D111</f>
        <v>0</v>
      </c>
      <c r="Q12" s="144"/>
      <c r="R12"/>
    </row>
    <row r="13" spans="2:18" ht="14.25">
      <c r="B13" s="13"/>
      <c r="C13" s="14"/>
      <c r="D13" s="14"/>
      <c r="E13" s="14"/>
      <c r="F13" s="14"/>
      <c r="G13" s="14"/>
      <c r="H13" s="20" t="s">
        <v>21</v>
      </c>
      <c r="I13" s="27" t="s">
        <v>19</v>
      </c>
      <c r="J13" s="21" t="s">
        <v>72</v>
      </c>
      <c r="K13" s="74" t="s">
        <v>127</v>
      </c>
      <c r="L13" s="237"/>
      <c r="M13" s="238"/>
      <c r="N13" s="1"/>
      <c r="O13" s="50"/>
      <c r="P13" s="50"/>
      <c r="Q13" s="52"/>
      <c r="R13"/>
    </row>
    <row r="14" spans="2:18" ht="3.95" customHeight="1">
      <c r="B14" s="3"/>
      <c r="C14" s="4"/>
      <c r="D14" s="4"/>
      <c r="E14" s="4"/>
      <c r="F14" s="4"/>
      <c r="G14" s="4"/>
      <c r="H14" s="4"/>
      <c r="I14" s="4"/>
      <c r="J14" s="4"/>
      <c r="K14" s="4"/>
      <c r="L14" s="4"/>
      <c r="M14" s="4"/>
      <c r="N14" s="1"/>
      <c r="R14"/>
    </row>
    <row r="15" spans="2:18" ht="15">
      <c r="B15" s="5"/>
      <c r="C15" s="6" t="s">
        <v>22</v>
      </c>
      <c r="D15" s="7"/>
      <c r="E15" s="7"/>
      <c r="F15" s="7"/>
      <c r="G15" s="7"/>
      <c r="H15" s="7"/>
      <c r="I15" s="7"/>
      <c r="J15" s="7"/>
      <c r="K15" s="7"/>
      <c r="L15" s="7"/>
      <c r="M15" s="8"/>
      <c r="N15" s="1"/>
      <c r="R15"/>
    </row>
    <row r="16" spans="2:18" ht="14.25">
      <c r="B16" s="29"/>
      <c r="F16" s="30"/>
      <c r="G16" s="30"/>
      <c r="H16" s="30"/>
      <c r="I16" s="30"/>
      <c r="J16" s="30"/>
      <c r="K16" s="11" t="s">
        <v>83</v>
      </c>
      <c r="L16" s="10" t="s">
        <v>24</v>
      </c>
      <c r="M16" s="32">
        <v>78</v>
      </c>
      <c r="N16" s="1"/>
      <c r="O16" s="50" t="s">
        <v>98</v>
      </c>
      <c r="P16" s="50" t="s">
        <v>99</v>
      </c>
      <c r="Q16" s="52"/>
      <c r="R16"/>
    </row>
    <row r="17" spans="2:22" ht="14.25">
      <c r="B17" s="29"/>
      <c r="C17" s="63">
        <f>C39+C51+C77+C95+C111</f>
        <v>0</v>
      </c>
      <c r="D17" s="64" t="s">
        <v>111</v>
      </c>
      <c r="E17" s="273" t="s">
        <v>23</v>
      </c>
      <c r="F17" s="30"/>
      <c r="G17" s="30"/>
      <c r="H17" s="30"/>
      <c r="I17" s="30"/>
      <c r="J17" s="30"/>
      <c r="K17" s="11" t="s">
        <v>84</v>
      </c>
      <c r="L17" s="10" t="s">
        <v>24</v>
      </c>
      <c r="M17" s="32">
        <v>66</v>
      </c>
      <c r="N17" s="1"/>
      <c r="O17" s="50">
        <f>IF(C17&gt;=M16,5,IF(C17&gt;=M17,4,IF(C17&gt;=M18,3,IF(C17&gt;=M19,2,0))))</f>
        <v>0</v>
      </c>
      <c r="P17" s="50">
        <f>5-O17</f>
        <v>5</v>
      </c>
      <c r="Q17" s="52"/>
      <c r="R17"/>
    </row>
    <row r="18" spans="2:22" ht="14.25">
      <c r="B18" s="29"/>
      <c r="C18" s="65" t="s">
        <v>112</v>
      </c>
      <c r="D18" s="66" t="s">
        <v>113</v>
      </c>
      <c r="E18" s="274"/>
      <c r="F18" s="30"/>
      <c r="G18" s="30"/>
      <c r="H18" s="30"/>
      <c r="I18" s="30"/>
      <c r="J18" s="30"/>
      <c r="K18" s="11" t="s">
        <v>85</v>
      </c>
      <c r="L18" s="10" t="s">
        <v>24</v>
      </c>
      <c r="M18" s="32">
        <v>60</v>
      </c>
      <c r="N18" s="1"/>
      <c r="R18"/>
    </row>
    <row r="19" spans="2:22" ht="14.25">
      <c r="B19" s="29"/>
      <c r="C19" s="30"/>
      <c r="D19" s="30"/>
      <c r="E19" s="274"/>
      <c r="F19" s="30"/>
      <c r="G19" s="30"/>
      <c r="H19" s="30"/>
      <c r="I19" s="30"/>
      <c r="J19" s="30"/>
      <c r="K19" s="11" t="s">
        <v>338</v>
      </c>
      <c r="L19" s="10" t="s">
        <v>24</v>
      </c>
      <c r="M19" s="32">
        <v>50</v>
      </c>
      <c r="N19" s="1"/>
      <c r="O19" s="50" t="s">
        <v>0</v>
      </c>
      <c r="R19"/>
    </row>
    <row r="20" spans="2:22" ht="14.25">
      <c r="B20" s="33"/>
      <c r="C20" s="15" t="s">
        <v>73</v>
      </c>
      <c r="D20" s="34"/>
      <c r="E20" s="275"/>
      <c r="F20" s="34"/>
      <c r="G20" s="34"/>
      <c r="H20" s="34"/>
      <c r="I20" s="34"/>
      <c r="J20" s="34"/>
      <c r="K20" s="14"/>
      <c r="L20" s="15"/>
      <c r="M20" s="35"/>
      <c r="N20" s="1"/>
      <c r="O20" s="50" t="s">
        <v>71</v>
      </c>
      <c r="R20"/>
    </row>
    <row r="21" spans="2:22" ht="3.95" customHeight="1">
      <c r="B21" s="3"/>
      <c r="C21" s="4"/>
      <c r="D21" s="4"/>
      <c r="E21" s="276"/>
      <c r="F21" s="4"/>
      <c r="G21" s="4"/>
      <c r="H21" s="4"/>
      <c r="I21" s="4"/>
      <c r="J21" s="4"/>
      <c r="K21" s="4"/>
      <c r="L21" s="4"/>
      <c r="M21" s="4"/>
      <c r="N21" s="1"/>
      <c r="R21"/>
    </row>
    <row r="22" spans="2:22" ht="15">
      <c r="B22" s="5"/>
      <c r="C22" s="6" t="s">
        <v>321</v>
      </c>
      <c r="D22" s="7"/>
      <c r="E22" s="277"/>
      <c r="F22" s="7"/>
      <c r="G22" s="7"/>
      <c r="H22" s="7"/>
      <c r="I22" s="7"/>
      <c r="J22" s="7"/>
      <c r="K22" s="7"/>
      <c r="L22" s="7"/>
      <c r="M22" s="8"/>
      <c r="N22" s="1"/>
      <c r="R22"/>
      <c r="S22" t="s">
        <v>351</v>
      </c>
    </row>
    <row r="23" spans="2:22" ht="14.25">
      <c r="B23" s="29"/>
      <c r="C23" s="36" t="s">
        <v>25</v>
      </c>
      <c r="D23" s="10" t="s">
        <v>26</v>
      </c>
      <c r="E23" s="37"/>
      <c r="F23" s="11"/>
      <c r="G23" s="11"/>
      <c r="H23" s="11"/>
      <c r="I23" s="11"/>
      <c r="J23" s="36" t="s">
        <v>27</v>
      </c>
      <c r="K23" s="11" t="s">
        <v>74</v>
      </c>
      <c r="L23" s="36" t="s">
        <v>28</v>
      </c>
      <c r="M23" s="12"/>
      <c r="N23" s="1"/>
      <c r="O23" s="50" t="s">
        <v>103</v>
      </c>
      <c r="P23" s="50" t="str">
        <f>IF($I$9&gt;=30000,V23,IF($I$9&gt;=10000,U23,T23))</f>
        <v>10,000㎡未満</v>
      </c>
      <c r="Q23" s="50" t="s">
        <v>107</v>
      </c>
      <c r="R23"/>
      <c r="S23" t="s">
        <v>103</v>
      </c>
      <c r="T23" t="s">
        <v>104</v>
      </c>
      <c r="U23" t="s">
        <v>105</v>
      </c>
      <c r="V23" t="s">
        <v>106</v>
      </c>
    </row>
    <row r="24" spans="2:22" ht="14.25">
      <c r="B24" s="29"/>
      <c r="C24" s="23"/>
      <c r="D24" s="11"/>
      <c r="E24" s="269" t="s">
        <v>29</v>
      </c>
      <c r="F24" s="11"/>
      <c r="G24" s="10" t="s">
        <v>30</v>
      </c>
      <c r="H24" s="11"/>
      <c r="I24" s="11"/>
      <c r="J24" s="11"/>
      <c r="K24" s="11"/>
      <c r="L24" s="11"/>
      <c r="M24" s="12"/>
      <c r="N24" s="1"/>
      <c r="O24" s="146">
        <f t="shared" ref="O24:O51" si="0">S24</f>
        <v>0</v>
      </c>
      <c r="P24" s="50">
        <f>IF($I$9&gt;=30000,V24,IF($I$9&gt;=10000,U24,T24))</f>
        <v>6</v>
      </c>
      <c r="Q24" s="50">
        <f t="shared" ref="Q24:Q51" si="1">IF(AND($L$32&gt;=O24,$L$32&lt;O25),P24,0)</f>
        <v>6</v>
      </c>
      <c r="R24"/>
      <c r="S24" s="50">
        <v>0</v>
      </c>
      <c r="T24" s="61">
        <v>6</v>
      </c>
      <c r="U24" s="61">
        <v>0</v>
      </c>
      <c r="V24" s="61">
        <v>0</v>
      </c>
    </row>
    <row r="25" spans="2:22" ht="14.25">
      <c r="B25" s="29"/>
      <c r="C25" s="62"/>
      <c r="D25" s="22" t="s">
        <v>76</v>
      </c>
      <c r="E25" s="37"/>
      <c r="F25" s="51" t="s">
        <v>31</v>
      </c>
      <c r="G25" s="338"/>
      <c r="H25" s="339"/>
      <c r="I25" s="340"/>
      <c r="J25" s="10" t="s">
        <v>75</v>
      </c>
      <c r="K25" s="11"/>
      <c r="L25" s="147"/>
      <c r="M25" s="12" t="s">
        <v>86</v>
      </c>
      <c r="N25" s="1"/>
      <c r="O25" s="146">
        <f t="shared" si="0"/>
        <v>200</v>
      </c>
      <c r="P25" s="50">
        <f t="shared" ref="P25:P51" si="2">IF($I$9&gt;=30000,V25,IF($I$9&gt;=10000,U25,T25))</f>
        <v>44</v>
      </c>
      <c r="Q25" s="50">
        <f t="shared" si="1"/>
        <v>0</v>
      </c>
      <c r="R25"/>
      <c r="S25" s="50">
        <v>200</v>
      </c>
      <c r="T25" s="61">
        <v>44</v>
      </c>
      <c r="U25" s="61">
        <v>0</v>
      </c>
      <c r="V25" s="61">
        <v>2</v>
      </c>
    </row>
    <row r="26" spans="2:22" ht="14.25">
      <c r="B26" s="29"/>
      <c r="E26" s="37"/>
      <c r="F26" s="11"/>
      <c r="G26" s="335"/>
      <c r="H26" s="336"/>
      <c r="I26" s="337"/>
      <c r="J26" s="11"/>
      <c r="K26" s="11"/>
      <c r="L26" s="11"/>
      <c r="M26" s="12"/>
      <c r="N26" s="1"/>
      <c r="O26" s="146">
        <f t="shared" si="0"/>
        <v>400</v>
      </c>
      <c r="P26" s="50">
        <f t="shared" si="2"/>
        <v>62</v>
      </c>
      <c r="Q26" s="50">
        <f t="shared" si="1"/>
        <v>0</v>
      </c>
      <c r="R26"/>
      <c r="S26" s="50">
        <v>400</v>
      </c>
      <c r="T26" s="61">
        <v>62</v>
      </c>
      <c r="U26" s="61">
        <v>4</v>
      </c>
      <c r="V26" s="61">
        <v>3</v>
      </c>
    </row>
    <row r="27" spans="2:22" ht="14.25">
      <c r="B27" s="29"/>
      <c r="C27" s="62"/>
      <c r="D27" s="22">
        <v>20</v>
      </c>
      <c r="E27" s="38">
        <v>1.1000000000000001</v>
      </c>
      <c r="F27" s="39" t="s">
        <v>32</v>
      </c>
      <c r="G27" s="11"/>
      <c r="H27" s="11"/>
      <c r="I27" s="11"/>
      <c r="J27" s="11"/>
      <c r="K27" s="11"/>
      <c r="L27" s="11"/>
      <c r="M27" s="12"/>
      <c r="N27" s="1"/>
      <c r="O27" s="146">
        <f t="shared" ref="O27:O35" si="3">S27</f>
        <v>600</v>
      </c>
      <c r="P27" s="50">
        <f t="shared" ref="P27:P35" si="4">IF($I$9&gt;=30000,V27,IF($I$9&gt;=10000,U27,T27))</f>
        <v>88</v>
      </c>
      <c r="Q27" s="50">
        <f t="shared" si="1"/>
        <v>0</v>
      </c>
      <c r="R27"/>
      <c r="S27" s="50">
        <v>600</v>
      </c>
      <c r="T27" s="61">
        <v>88</v>
      </c>
      <c r="U27" s="61">
        <v>8</v>
      </c>
      <c r="V27" s="61">
        <v>4</v>
      </c>
    </row>
    <row r="28" spans="2:22" ht="14.25">
      <c r="B28" s="29"/>
      <c r="C28" s="11"/>
      <c r="D28" s="37"/>
      <c r="E28" s="37"/>
      <c r="F28" s="51" t="s">
        <v>31</v>
      </c>
      <c r="G28" s="332"/>
      <c r="H28" s="339"/>
      <c r="I28" s="340"/>
      <c r="J28" s="10" t="s">
        <v>77</v>
      </c>
      <c r="K28" s="11"/>
      <c r="L28" s="148"/>
      <c r="M28" s="12" t="s">
        <v>86</v>
      </c>
      <c r="N28" s="1"/>
      <c r="O28" s="146">
        <f t="shared" si="3"/>
        <v>800</v>
      </c>
      <c r="P28" s="50">
        <f t="shared" si="4"/>
        <v>163</v>
      </c>
      <c r="Q28" s="50">
        <f t="shared" si="1"/>
        <v>0</v>
      </c>
      <c r="R28"/>
      <c r="S28" s="50">
        <v>800</v>
      </c>
      <c r="T28" s="61">
        <v>163</v>
      </c>
      <c r="U28" s="61">
        <v>19</v>
      </c>
      <c r="V28" s="61">
        <v>8</v>
      </c>
    </row>
    <row r="29" spans="2:22" ht="14.25">
      <c r="B29" s="29"/>
      <c r="C29" s="11"/>
      <c r="D29" s="11"/>
      <c r="E29" s="37"/>
      <c r="F29" s="11"/>
      <c r="G29" s="343"/>
      <c r="H29" s="344"/>
      <c r="I29" s="345"/>
      <c r="J29" s="10" t="s">
        <v>78</v>
      </c>
      <c r="K29" s="11"/>
      <c r="L29" s="148"/>
      <c r="M29" s="12" t="s">
        <v>87</v>
      </c>
      <c r="N29" s="1"/>
      <c r="O29" s="146">
        <f t="shared" si="3"/>
        <v>1000</v>
      </c>
      <c r="P29" s="50">
        <f t="shared" si="4"/>
        <v>226</v>
      </c>
      <c r="Q29" s="50">
        <f t="shared" si="1"/>
        <v>0</v>
      </c>
      <c r="R29"/>
      <c r="S29" s="50">
        <v>1000</v>
      </c>
      <c r="T29" s="61">
        <v>226</v>
      </c>
      <c r="U29" s="61">
        <v>43</v>
      </c>
      <c r="V29" s="61">
        <v>7</v>
      </c>
    </row>
    <row r="30" spans="2:22" ht="15.75">
      <c r="B30" s="29"/>
      <c r="C30" s="11"/>
      <c r="D30" s="11"/>
      <c r="E30" s="37"/>
      <c r="F30" s="11"/>
      <c r="G30" s="335"/>
      <c r="H30" s="336"/>
      <c r="I30" s="337"/>
      <c r="J30" s="10" t="s">
        <v>79</v>
      </c>
      <c r="K30" s="11"/>
      <c r="L30" s="148"/>
      <c r="M30" s="12" t="s">
        <v>88</v>
      </c>
      <c r="N30" s="1"/>
      <c r="O30" s="146">
        <f t="shared" si="3"/>
        <v>1200</v>
      </c>
      <c r="P30" s="50">
        <f t="shared" si="4"/>
        <v>233</v>
      </c>
      <c r="Q30" s="50">
        <f t="shared" si="1"/>
        <v>0</v>
      </c>
      <c r="R30"/>
      <c r="S30" s="50">
        <v>1200</v>
      </c>
      <c r="T30" s="61">
        <v>233</v>
      </c>
      <c r="U30" s="61">
        <v>71</v>
      </c>
      <c r="V30" s="61">
        <v>13</v>
      </c>
    </row>
    <row r="31" spans="2:22" ht="14.25">
      <c r="B31" s="29"/>
      <c r="C31" s="62"/>
      <c r="D31" s="22">
        <v>5</v>
      </c>
      <c r="E31" s="38" t="s">
        <v>33</v>
      </c>
      <c r="F31" s="39" t="s">
        <v>34</v>
      </c>
      <c r="G31" s="11"/>
      <c r="H31" s="11"/>
      <c r="I31" s="11"/>
      <c r="J31" s="11"/>
      <c r="K31" s="11"/>
      <c r="L31" s="11"/>
      <c r="M31" s="12"/>
      <c r="N31" s="1"/>
      <c r="O31" s="146">
        <f t="shared" si="3"/>
        <v>1400</v>
      </c>
      <c r="P31" s="50">
        <f t="shared" si="4"/>
        <v>219</v>
      </c>
      <c r="Q31" s="50">
        <f t="shared" si="1"/>
        <v>0</v>
      </c>
      <c r="R31"/>
      <c r="S31" s="50">
        <v>1400</v>
      </c>
      <c r="T31" s="61">
        <v>219</v>
      </c>
      <c r="U31" s="61">
        <v>94</v>
      </c>
      <c r="V31" s="61">
        <v>16</v>
      </c>
    </row>
    <row r="32" spans="2:22" ht="14.25">
      <c r="B32" s="29"/>
      <c r="C32" s="11"/>
      <c r="D32" s="37"/>
      <c r="E32" s="37"/>
      <c r="F32" s="51" t="s">
        <v>31</v>
      </c>
      <c r="G32" s="338"/>
      <c r="H32" s="339"/>
      <c r="I32" s="340"/>
      <c r="J32" s="10" t="s">
        <v>393</v>
      </c>
      <c r="K32" s="11"/>
      <c r="L32" s="148"/>
      <c r="M32" s="12" t="s">
        <v>394</v>
      </c>
      <c r="N32" s="1"/>
      <c r="O32" s="146">
        <f t="shared" si="3"/>
        <v>1600</v>
      </c>
      <c r="P32" s="50">
        <f t="shared" si="4"/>
        <v>157</v>
      </c>
      <c r="Q32" s="50">
        <f t="shared" si="1"/>
        <v>0</v>
      </c>
      <c r="R32"/>
      <c r="S32" s="50">
        <v>1600</v>
      </c>
      <c r="T32" s="61">
        <v>157</v>
      </c>
      <c r="U32" s="61">
        <v>83</v>
      </c>
      <c r="V32" s="61">
        <v>26</v>
      </c>
    </row>
    <row r="33" spans="2:22" ht="14.25">
      <c r="B33" s="29"/>
      <c r="C33" s="11"/>
      <c r="D33" s="11"/>
      <c r="E33" s="37"/>
      <c r="F33" s="11"/>
      <c r="G33" s="343"/>
      <c r="H33" s="344"/>
      <c r="I33" s="345"/>
      <c r="J33" s="10"/>
      <c r="K33" s="11"/>
      <c r="M33" s="12"/>
      <c r="N33" s="1"/>
      <c r="O33" s="146">
        <f t="shared" si="3"/>
        <v>1800</v>
      </c>
      <c r="P33" s="50">
        <f t="shared" si="4"/>
        <v>115</v>
      </c>
      <c r="Q33" s="50">
        <f t="shared" si="1"/>
        <v>0</v>
      </c>
      <c r="R33"/>
      <c r="S33" s="50">
        <v>1800</v>
      </c>
      <c r="T33" s="61">
        <v>115</v>
      </c>
      <c r="U33" s="61">
        <v>65</v>
      </c>
      <c r="V33" s="61">
        <v>34</v>
      </c>
    </row>
    <row r="34" spans="2:22" ht="14.25">
      <c r="B34" s="29"/>
      <c r="C34" s="11"/>
      <c r="D34" s="11"/>
      <c r="E34" s="37"/>
      <c r="F34" s="11"/>
      <c r="G34" s="335"/>
      <c r="H34" s="336"/>
      <c r="I34" s="337"/>
      <c r="J34" s="10"/>
      <c r="K34" s="11"/>
      <c r="M34" s="12"/>
      <c r="N34" s="1"/>
      <c r="O34" s="146">
        <f t="shared" si="3"/>
        <v>2000</v>
      </c>
      <c r="P34" s="50">
        <f t="shared" si="4"/>
        <v>79</v>
      </c>
      <c r="Q34" s="50">
        <f t="shared" si="1"/>
        <v>0</v>
      </c>
      <c r="R34"/>
      <c r="S34" s="50">
        <v>2000</v>
      </c>
      <c r="T34" s="61">
        <v>79</v>
      </c>
      <c r="U34" s="61">
        <v>56</v>
      </c>
      <c r="V34" s="61">
        <v>42</v>
      </c>
    </row>
    <row r="35" spans="2:22" ht="14.25">
      <c r="B35" s="29"/>
      <c r="C35" s="62"/>
      <c r="D35" s="22">
        <v>5</v>
      </c>
      <c r="E35" s="38">
        <v>1.3</v>
      </c>
      <c r="F35" s="39" t="s">
        <v>371</v>
      </c>
      <c r="G35" s="11"/>
      <c r="H35" s="11"/>
      <c r="I35" s="51" t="s">
        <v>387</v>
      </c>
      <c r="J35" s="11"/>
      <c r="K35" s="11"/>
      <c r="L35" s="11"/>
      <c r="M35" s="12"/>
      <c r="N35" s="1"/>
      <c r="O35" s="146">
        <f t="shared" si="3"/>
        <v>2200</v>
      </c>
      <c r="P35" s="50">
        <f t="shared" si="4"/>
        <v>52</v>
      </c>
      <c r="Q35" s="50">
        <f t="shared" si="1"/>
        <v>0</v>
      </c>
      <c r="R35"/>
      <c r="S35" s="50">
        <v>2200</v>
      </c>
      <c r="T35" s="61">
        <v>52</v>
      </c>
      <c r="U35" s="61">
        <v>47</v>
      </c>
      <c r="V35" s="61">
        <v>30</v>
      </c>
    </row>
    <row r="36" spans="2:22" ht="14.25">
      <c r="B36" s="29"/>
      <c r="C36" s="11"/>
      <c r="D36" s="37"/>
      <c r="E36" s="37"/>
      <c r="F36" s="51" t="s">
        <v>31</v>
      </c>
      <c r="G36" s="329"/>
      <c r="H36" s="330"/>
      <c r="I36" s="331"/>
      <c r="J36" s="10" t="s">
        <v>354</v>
      </c>
      <c r="K36" s="11"/>
      <c r="L36" s="148"/>
      <c r="M36" s="19" t="s">
        <v>90</v>
      </c>
      <c r="N36" s="1"/>
      <c r="O36" s="146">
        <f t="shared" si="0"/>
        <v>2400</v>
      </c>
      <c r="P36" s="50">
        <f t="shared" si="2"/>
        <v>36</v>
      </c>
      <c r="Q36" s="50">
        <f t="shared" si="1"/>
        <v>0</v>
      </c>
      <c r="R36"/>
      <c r="S36" s="50">
        <v>2400</v>
      </c>
      <c r="T36" s="61">
        <v>36</v>
      </c>
      <c r="U36" s="61">
        <v>29</v>
      </c>
      <c r="V36" s="61">
        <v>19</v>
      </c>
    </row>
    <row r="37" spans="2:22" ht="14.25">
      <c r="B37" s="29"/>
      <c r="C37" s="62"/>
      <c r="D37" s="22">
        <v>5</v>
      </c>
      <c r="E37" s="38">
        <v>1.4</v>
      </c>
      <c r="F37" s="39" t="s">
        <v>35</v>
      </c>
      <c r="G37" s="11"/>
      <c r="H37" s="11"/>
      <c r="I37" s="11"/>
      <c r="J37" s="11"/>
      <c r="K37" s="11"/>
      <c r="L37" s="11"/>
      <c r="M37" s="12"/>
      <c r="N37" s="1"/>
      <c r="O37" s="146">
        <f t="shared" si="0"/>
        <v>2600</v>
      </c>
      <c r="P37" s="50">
        <f t="shared" si="2"/>
        <v>24</v>
      </c>
      <c r="Q37" s="50">
        <f t="shared" si="1"/>
        <v>0</v>
      </c>
      <c r="R37"/>
      <c r="S37" s="60">
        <v>2600</v>
      </c>
      <c r="T37" s="61">
        <v>24</v>
      </c>
      <c r="U37" s="61">
        <v>18</v>
      </c>
      <c r="V37" s="61">
        <v>21</v>
      </c>
    </row>
    <row r="38" spans="2:22" ht="14.25">
      <c r="B38" s="29"/>
      <c r="C38" s="11"/>
      <c r="D38" s="37"/>
      <c r="E38" s="37"/>
      <c r="F38" s="51" t="s">
        <v>31</v>
      </c>
      <c r="G38" s="329"/>
      <c r="H38" s="330"/>
      <c r="I38" s="331"/>
      <c r="J38" s="10" t="s">
        <v>36</v>
      </c>
      <c r="K38" s="11"/>
      <c r="L38" s="148"/>
      <c r="M38" s="12" t="s">
        <v>37</v>
      </c>
      <c r="N38" s="1"/>
      <c r="O38" s="146">
        <f t="shared" si="0"/>
        <v>2800</v>
      </c>
      <c r="P38" s="50">
        <f t="shared" si="2"/>
        <v>22</v>
      </c>
      <c r="Q38" s="50">
        <f t="shared" si="1"/>
        <v>0</v>
      </c>
      <c r="R38"/>
      <c r="S38" s="50">
        <v>2800</v>
      </c>
      <c r="T38" s="61">
        <v>22</v>
      </c>
      <c r="U38" s="61">
        <v>26</v>
      </c>
      <c r="V38" s="61">
        <v>15</v>
      </c>
    </row>
    <row r="39" spans="2:22" ht="14.25">
      <c r="B39" s="29"/>
      <c r="C39" s="75">
        <f>C25+C27+C31+C35+C37</f>
        <v>0</v>
      </c>
      <c r="D39" s="270">
        <v>35</v>
      </c>
      <c r="E39" s="278" t="s">
        <v>23</v>
      </c>
      <c r="F39" s="11"/>
      <c r="G39" s="11"/>
      <c r="H39" s="11"/>
      <c r="I39" s="11"/>
      <c r="J39" s="11"/>
      <c r="K39" s="11"/>
      <c r="L39" s="11"/>
      <c r="M39" s="12"/>
      <c r="N39" s="1"/>
      <c r="O39" s="146">
        <f t="shared" si="0"/>
        <v>3000</v>
      </c>
      <c r="P39" s="50">
        <f t="shared" si="2"/>
        <v>10</v>
      </c>
      <c r="Q39" s="50">
        <f t="shared" si="1"/>
        <v>0</v>
      </c>
      <c r="R39"/>
      <c r="S39" s="50">
        <v>3000</v>
      </c>
      <c r="T39" s="61">
        <v>10</v>
      </c>
      <c r="U39" s="61">
        <v>8</v>
      </c>
      <c r="V39" s="61">
        <v>5</v>
      </c>
    </row>
    <row r="40" spans="2:22" ht="14.25">
      <c r="B40" s="29"/>
      <c r="C40" s="30"/>
      <c r="D40" s="30"/>
      <c r="E40" s="274"/>
      <c r="F40" s="30"/>
      <c r="G40" s="30"/>
      <c r="H40" s="30"/>
      <c r="I40" s="30"/>
      <c r="J40" s="30"/>
      <c r="K40" s="30"/>
      <c r="L40" s="30"/>
      <c r="M40" s="31"/>
      <c r="N40" s="1"/>
      <c r="O40" s="146">
        <f t="shared" si="0"/>
        <v>3200</v>
      </c>
      <c r="P40" s="50">
        <f t="shared" si="2"/>
        <v>11</v>
      </c>
      <c r="Q40" s="50">
        <f t="shared" si="1"/>
        <v>0</v>
      </c>
      <c r="R40"/>
      <c r="S40" s="50">
        <v>3200</v>
      </c>
      <c r="T40" s="61">
        <v>11</v>
      </c>
      <c r="U40" s="61">
        <v>6</v>
      </c>
      <c r="V40" s="61">
        <v>6</v>
      </c>
    </row>
    <row r="41" spans="2:22" ht="15">
      <c r="B41" s="40"/>
      <c r="C41" s="41" t="s">
        <v>38</v>
      </c>
      <c r="D41" s="42"/>
      <c r="E41" s="279"/>
      <c r="F41" s="42"/>
      <c r="G41" s="42"/>
      <c r="H41" s="42"/>
      <c r="I41" s="42"/>
      <c r="J41" s="42"/>
      <c r="K41" s="42"/>
      <c r="L41" s="42"/>
      <c r="M41" s="43"/>
      <c r="N41" s="1"/>
      <c r="O41" s="146">
        <f t="shared" si="0"/>
        <v>3400</v>
      </c>
      <c r="P41" s="50">
        <f t="shared" si="2"/>
        <v>7</v>
      </c>
      <c r="Q41" s="50">
        <f t="shared" si="1"/>
        <v>0</v>
      </c>
      <c r="R41"/>
      <c r="S41" s="50">
        <v>3400</v>
      </c>
      <c r="T41" s="61">
        <v>7</v>
      </c>
      <c r="U41" s="61">
        <v>8</v>
      </c>
      <c r="V41" s="61">
        <v>11</v>
      </c>
    </row>
    <row r="42" spans="2:22" ht="14.25">
      <c r="B42" s="29"/>
      <c r="C42" s="36" t="s">
        <v>25</v>
      </c>
      <c r="D42" s="10" t="s">
        <v>26</v>
      </c>
      <c r="E42" s="37"/>
      <c r="F42" s="11"/>
      <c r="G42" s="11"/>
      <c r="H42" s="11"/>
      <c r="I42" s="11"/>
      <c r="J42" s="36" t="s">
        <v>27</v>
      </c>
      <c r="K42" s="11"/>
      <c r="L42" s="36" t="s">
        <v>28</v>
      </c>
      <c r="M42" s="12"/>
      <c r="N42" s="1"/>
      <c r="O42" s="146">
        <f t="shared" si="0"/>
        <v>3600</v>
      </c>
      <c r="P42" s="50">
        <f t="shared" si="2"/>
        <v>10</v>
      </c>
      <c r="Q42" s="50">
        <f t="shared" si="1"/>
        <v>0</v>
      </c>
      <c r="R42"/>
      <c r="S42" s="50">
        <v>3600</v>
      </c>
      <c r="T42" s="61">
        <v>10</v>
      </c>
      <c r="U42" s="61">
        <v>4</v>
      </c>
      <c r="V42" s="61">
        <v>4</v>
      </c>
    </row>
    <row r="43" spans="2:22" ht="14.25">
      <c r="B43" s="29"/>
      <c r="C43" s="23"/>
      <c r="D43" s="11"/>
      <c r="E43" s="269" t="s">
        <v>29</v>
      </c>
      <c r="F43" s="11"/>
      <c r="G43" s="10" t="s">
        <v>39</v>
      </c>
      <c r="H43" s="11"/>
      <c r="I43" s="11"/>
      <c r="J43" s="11"/>
      <c r="K43" s="11"/>
      <c r="L43" s="11"/>
      <c r="M43" s="12"/>
      <c r="N43" s="1"/>
      <c r="O43" s="146">
        <f t="shared" si="0"/>
        <v>3800</v>
      </c>
      <c r="P43" s="50">
        <f t="shared" si="2"/>
        <v>5</v>
      </c>
      <c r="Q43" s="50">
        <f t="shared" si="1"/>
        <v>0</v>
      </c>
      <c r="R43"/>
      <c r="S43" s="50">
        <v>3800</v>
      </c>
      <c r="T43" s="61">
        <v>5</v>
      </c>
      <c r="U43" s="61">
        <v>5</v>
      </c>
      <c r="V43" s="61">
        <v>5</v>
      </c>
    </row>
    <row r="44" spans="2:22" ht="14.25">
      <c r="B44" s="29"/>
      <c r="C44" s="11"/>
      <c r="D44" s="11"/>
      <c r="E44" s="37"/>
      <c r="F44" s="51" t="s">
        <v>31</v>
      </c>
      <c r="G44" s="329"/>
      <c r="H44" s="330"/>
      <c r="I44" s="331"/>
      <c r="J44" s="10" t="s">
        <v>40</v>
      </c>
      <c r="K44" s="11"/>
      <c r="L44" s="148"/>
      <c r="M44" s="12" t="s">
        <v>89</v>
      </c>
      <c r="N44" s="1"/>
      <c r="O44" s="146">
        <f t="shared" si="0"/>
        <v>4000</v>
      </c>
      <c r="P44" s="50">
        <f t="shared" si="2"/>
        <v>6</v>
      </c>
      <c r="Q44" s="50">
        <f t="shared" si="1"/>
        <v>0</v>
      </c>
      <c r="R44"/>
      <c r="S44" s="50">
        <v>4000</v>
      </c>
      <c r="T44" s="61">
        <v>6</v>
      </c>
      <c r="U44" s="61">
        <v>5</v>
      </c>
      <c r="V44" s="61">
        <v>4</v>
      </c>
    </row>
    <row r="45" spans="2:22" ht="14.25">
      <c r="B45" s="29"/>
      <c r="C45" s="11"/>
      <c r="D45" s="22">
        <v>0</v>
      </c>
      <c r="E45" s="38" t="s">
        <v>41</v>
      </c>
      <c r="F45" s="39" t="s">
        <v>42</v>
      </c>
      <c r="G45" s="11"/>
      <c r="H45" s="11"/>
      <c r="I45" s="51" t="s">
        <v>372</v>
      </c>
      <c r="J45" s="11"/>
      <c r="K45" s="11"/>
      <c r="L45" s="11"/>
      <c r="M45" s="12"/>
      <c r="N45" s="1"/>
      <c r="O45" s="146">
        <f>S45</f>
        <v>4200</v>
      </c>
      <c r="P45" s="50">
        <f>IF($I$9&gt;=30000,V45,IF($I$9&gt;=10000,U45,T45))</f>
        <v>4</v>
      </c>
      <c r="Q45" s="50">
        <f t="shared" si="1"/>
        <v>0</v>
      </c>
      <c r="R45"/>
      <c r="S45" s="50">
        <v>4200</v>
      </c>
      <c r="T45" s="61">
        <v>4</v>
      </c>
      <c r="U45" s="61">
        <v>6</v>
      </c>
      <c r="V45" s="61">
        <v>1</v>
      </c>
    </row>
    <row r="46" spans="2:22" ht="14.25" hidden="1">
      <c r="B46" s="29"/>
      <c r="C46" s="11"/>
      <c r="D46" s="37"/>
      <c r="E46" s="37"/>
      <c r="F46" s="51" t="s">
        <v>31</v>
      </c>
      <c r="G46" s="329"/>
      <c r="H46" s="330"/>
      <c r="I46" s="331"/>
      <c r="J46" s="10" t="s">
        <v>43</v>
      </c>
      <c r="K46" s="11"/>
      <c r="L46" s="148"/>
      <c r="M46" s="12" t="s">
        <v>89</v>
      </c>
      <c r="N46" s="1"/>
      <c r="O46" s="146">
        <f>S46</f>
        <v>4400</v>
      </c>
      <c r="P46" s="50">
        <f>IF($I$9&gt;=30000,V46,IF($I$9&gt;=10000,U46,T46))</f>
        <v>4</v>
      </c>
      <c r="Q46" s="50">
        <f t="shared" si="1"/>
        <v>0</v>
      </c>
      <c r="R46"/>
      <c r="S46" s="50">
        <v>4400</v>
      </c>
      <c r="T46" s="61">
        <v>4</v>
      </c>
      <c r="U46" s="61">
        <v>3</v>
      </c>
      <c r="V46" s="61">
        <v>2</v>
      </c>
    </row>
    <row r="47" spans="2:22" ht="14.25">
      <c r="B47" s="29"/>
      <c r="C47" s="62"/>
      <c r="D47" s="22">
        <v>10</v>
      </c>
      <c r="E47" s="38">
        <v>2.2000000000000002</v>
      </c>
      <c r="F47" s="39" t="s">
        <v>355</v>
      </c>
      <c r="G47" s="11"/>
      <c r="H47" s="11"/>
      <c r="I47" s="51"/>
      <c r="J47" s="11"/>
      <c r="K47" s="11"/>
      <c r="L47" s="11"/>
      <c r="M47" s="12"/>
      <c r="N47" s="1"/>
      <c r="O47" s="146">
        <f>S47</f>
        <v>4600</v>
      </c>
      <c r="P47" s="50">
        <f>IF($I$9&gt;=30000,V47,IF($I$9&gt;=10000,U47,T47))</f>
        <v>1</v>
      </c>
      <c r="Q47" s="50">
        <f t="shared" si="1"/>
        <v>0</v>
      </c>
      <c r="R47"/>
      <c r="S47" s="50">
        <v>4600</v>
      </c>
      <c r="T47" s="61">
        <v>1</v>
      </c>
      <c r="U47" s="61">
        <v>0</v>
      </c>
      <c r="V47" s="61">
        <v>3</v>
      </c>
    </row>
    <row r="48" spans="2:22" ht="14.25">
      <c r="B48" s="29"/>
      <c r="C48" s="11"/>
      <c r="D48" s="37"/>
      <c r="E48" s="37"/>
      <c r="F48" s="51" t="s">
        <v>31</v>
      </c>
      <c r="G48" s="329"/>
      <c r="H48" s="330"/>
      <c r="I48" s="331"/>
      <c r="J48" s="10" t="s">
        <v>43</v>
      </c>
      <c r="K48" s="11"/>
      <c r="L48" s="148"/>
      <c r="M48" s="12" t="s">
        <v>89</v>
      </c>
      <c r="N48" s="1"/>
      <c r="O48" s="146">
        <f>S48</f>
        <v>4800</v>
      </c>
      <c r="P48" s="50">
        <f>IF($I$9&gt;=30000,V48,IF($I$9&gt;=10000,U48,T48))</f>
        <v>2</v>
      </c>
      <c r="Q48" s="50">
        <f t="shared" si="1"/>
        <v>0</v>
      </c>
      <c r="R48"/>
      <c r="S48" s="50">
        <v>4800</v>
      </c>
      <c r="T48" s="61">
        <v>2</v>
      </c>
      <c r="U48" s="61">
        <v>0</v>
      </c>
      <c r="V48" s="61">
        <v>0</v>
      </c>
    </row>
    <row r="49" spans="2:22" ht="14.25">
      <c r="B49" s="29"/>
      <c r="C49" s="11"/>
      <c r="D49" s="22">
        <v>0</v>
      </c>
      <c r="E49" s="38">
        <v>2.2999999999999998</v>
      </c>
      <c r="F49" s="39" t="s">
        <v>45</v>
      </c>
      <c r="G49" s="11"/>
      <c r="H49" s="11"/>
      <c r="I49" s="51" t="s">
        <v>372</v>
      </c>
      <c r="J49" s="11"/>
      <c r="K49" s="11"/>
      <c r="L49" s="11"/>
      <c r="M49" s="12"/>
      <c r="N49" s="1"/>
      <c r="O49" s="146">
        <f t="shared" si="0"/>
        <v>5000</v>
      </c>
      <c r="P49" s="50">
        <f t="shared" si="2"/>
        <v>0</v>
      </c>
      <c r="Q49" s="50">
        <f t="shared" si="1"/>
        <v>0</v>
      </c>
      <c r="R49"/>
      <c r="S49" s="50">
        <v>5000</v>
      </c>
      <c r="T49" s="61"/>
      <c r="U49" s="61"/>
      <c r="V49" s="61"/>
    </row>
    <row r="50" spans="2:22" ht="14.25" hidden="1">
      <c r="B50" s="29"/>
      <c r="C50" s="11"/>
      <c r="D50" s="37"/>
      <c r="E50" s="37"/>
      <c r="F50" s="51" t="s">
        <v>31</v>
      </c>
      <c r="G50" s="329"/>
      <c r="H50" s="330"/>
      <c r="I50" s="331"/>
      <c r="J50" s="10" t="s">
        <v>46</v>
      </c>
      <c r="K50" s="11"/>
      <c r="L50" s="148"/>
      <c r="M50" s="12" t="s">
        <v>89</v>
      </c>
      <c r="N50" s="1"/>
      <c r="O50" s="146">
        <f t="shared" si="0"/>
        <v>5200</v>
      </c>
      <c r="P50" s="50">
        <f>IF($I$9&gt;=30000,V50,IF($I$9&gt;=10000,U50,T50))</f>
        <v>0</v>
      </c>
      <c r="Q50" s="50">
        <f t="shared" si="1"/>
        <v>0</v>
      </c>
      <c r="R50"/>
      <c r="S50" s="50">
        <v>5200</v>
      </c>
      <c r="T50" s="61"/>
      <c r="U50" s="61"/>
      <c r="V50" s="61"/>
    </row>
    <row r="51" spans="2:22" ht="14.25">
      <c r="B51" s="29"/>
      <c r="C51" s="75">
        <f>C45+C47+C49</f>
        <v>0</v>
      </c>
      <c r="D51" s="270">
        <f>D45+D47+D49</f>
        <v>10</v>
      </c>
      <c r="E51" s="278" t="s">
        <v>23</v>
      </c>
      <c r="F51" s="11"/>
      <c r="J51" s="11"/>
      <c r="K51" s="11"/>
      <c r="L51" s="11"/>
      <c r="M51" s="12"/>
      <c r="N51" s="1"/>
      <c r="O51" s="146">
        <f t="shared" si="0"/>
        <v>5400</v>
      </c>
      <c r="P51" s="50">
        <f t="shared" si="2"/>
        <v>0</v>
      </c>
      <c r="Q51" s="50">
        <f t="shared" si="1"/>
        <v>0</v>
      </c>
      <c r="R51"/>
      <c r="S51" s="50">
        <v>5400</v>
      </c>
      <c r="T51" s="61"/>
      <c r="U51" s="61"/>
      <c r="V51" s="61"/>
    </row>
    <row r="52" spans="2:22" ht="14.25">
      <c r="B52" s="33"/>
      <c r="C52" s="34"/>
      <c r="D52" s="34"/>
      <c r="E52" s="275"/>
      <c r="F52" s="34"/>
      <c r="G52" s="34"/>
      <c r="H52" s="34"/>
      <c r="I52" s="34"/>
      <c r="J52" s="34"/>
      <c r="K52" s="34"/>
      <c r="L52" s="34"/>
      <c r="M52" s="44"/>
      <c r="N52" s="1"/>
      <c r="O52" s="149"/>
      <c r="R52"/>
    </row>
    <row r="53" spans="2:22" ht="15">
      <c r="B53" s="40"/>
      <c r="C53" s="41" t="s">
        <v>47</v>
      </c>
      <c r="D53" s="42"/>
      <c r="E53" s="279"/>
      <c r="F53" s="42"/>
      <c r="G53" s="42"/>
      <c r="H53" s="42"/>
      <c r="I53" s="42"/>
      <c r="J53" s="42"/>
      <c r="K53" s="42"/>
      <c r="L53" s="42"/>
      <c r="M53" s="43"/>
      <c r="N53" s="1"/>
      <c r="R53"/>
    </row>
    <row r="54" spans="2:22" ht="14.25">
      <c r="B54" s="29"/>
      <c r="C54" s="36" t="s">
        <v>25</v>
      </c>
      <c r="D54" s="10" t="s">
        <v>26</v>
      </c>
      <c r="E54" s="37"/>
      <c r="F54" s="11"/>
      <c r="G54" s="11"/>
      <c r="H54" s="11"/>
      <c r="I54" s="11"/>
      <c r="J54" s="36" t="s">
        <v>27</v>
      </c>
      <c r="K54" s="11"/>
      <c r="L54" s="36" t="s">
        <v>28</v>
      </c>
      <c r="M54" s="12"/>
      <c r="N54" s="1"/>
      <c r="O54" s="50" t="s">
        <v>103</v>
      </c>
      <c r="P54" s="50" t="s">
        <v>108</v>
      </c>
      <c r="Q54" s="50" t="s">
        <v>107</v>
      </c>
      <c r="R54"/>
    </row>
    <row r="55" spans="2:22" ht="14.25">
      <c r="B55" s="29"/>
      <c r="C55" s="23"/>
      <c r="D55" s="11"/>
      <c r="E55" s="269" t="s">
        <v>29</v>
      </c>
      <c r="F55" s="11"/>
      <c r="G55" s="10" t="s">
        <v>81</v>
      </c>
      <c r="H55" s="11"/>
      <c r="I55" s="11"/>
      <c r="J55" s="11"/>
      <c r="K55" s="11"/>
      <c r="L55" s="11"/>
      <c r="M55" s="12"/>
      <c r="N55" s="1"/>
      <c r="O55" s="76">
        <v>0</v>
      </c>
      <c r="P55" s="77">
        <v>42</v>
      </c>
      <c r="Q55" s="50">
        <f t="shared" ref="Q55:Q80" si="5">IF(AND($L$50&gt;=O55,$L$50&lt;O56),P55,0)</f>
        <v>42</v>
      </c>
      <c r="R55"/>
    </row>
    <row r="56" spans="2:22" ht="14.25">
      <c r="B56" s="29"/>
      <c r="C56" s="11"/>
      <c r="D56" s="11"/>
      <c r="E56" s="37"/>
      <c r="F56" s="51" t="s">
        <v>31</v>
      </c>
      <c r="G56" s="329"/>
      <c r="H56" s="330"/>
      <c r="I56" s="331"/>
      <c r="J56" s="10" t="s">
        <v>48</v>
      </c>
      <c r="K56" s="11"/>
      <c r="L56" s="11"/>
      <c r="M56" s="12"/>
      <c r="N56" s="1"/>
      <c r="O56" s="76">
        <v>100</v>
      </c>
      <c r="P56" s="77">
        <v>75</v>
      </c>
      <c r="Q56" s="50">
        <f t="shared" si="5"/>
        <v>0</v>
      </c>
      <c r="R56"/>
    </row>
    <row r="57" spans="2:22" ht="14.25">
      <c r="B57" s="29"/>
      <c r="C57" s="75">
        <f>MAX(C58,C60)</f>
        <v>0</v>
      </c>
      <c r="D57" s="22">
        <v>5</v>
      </c>
      <c r="E57" s="38" t="s">
        <v>49</v>
      </c>
      <c r="F57" s="39" t="s">
        <v>374</v>
      </c>
      <c r="G57" s="11"/>
      <c r="H57" s="11"/>
      <c r="I57" s="51" t="s">
        <v>375</v>
      </c>
      <c r="J57" s="11"/>
      <c r="K57" s="11"/>
      <c r="L57" s="11"/>
      <c r="M57" s="12"/>
      <c r="N57" s="1"/>
      <c r="O57" s="76">
        <v>200</v>
      </c>
      <c r="P57" s="77">
        <v>148</v>
      </c>
      <c r="Q57" s="50">
        <f t="shared" si="5"/>
        <v>0</v>
      </c>
      <c r="R57"/>
    </row>
    <row r="58" spans="2:22" ht="14.25">
      <c r="B58" s="29"/>
      <c r="C58" s="62"/>
      <c r="D58" s="67"/>
      <c r="E58" s="68" t="s">
        <v>366</v>
      </c>
      <c r="F58" s="69" t="s">
        <v>118</v>
      </c>
      <c r="J58" s="11"/>
      <c r="K58" s="11"/>
      <c r="L58" s="11"/>
      <c r="M58" s="12"/>
      <c r="N58" s="1"/>
      <c r="O58" s="76">
        <v>300</v>
      </c>
      <c r="P58" s="77">
        <v>199</v>
      </c>
      <c r="Q58" s="50">
        <f t="shared" si="5"/>
        <v>0</v>
      </c>
      <c r="R58"/>
    </row>
    <row r="59" spans="2:22" ht="14.25">
      <c r="B59" s="29"/>
      <c r="D59" s="67"/>
      <c r="E59" s="68"/>
      <c r="F59" s="51" t="s">
        <v>31</v>
      </c>
      <c r="G59" s="329"/>
      <c r="H59" s="330"/>
      <c r="I59" s="331"/>
      <c r="J59" s="11"/>
      <c r="K59" s="11"/>
      <c r="L59" s="11"/>
      <c r="M59" s="12"/>
      <c r="N59" s="1"/>
      <c r="O59" s="76">
        <v>400</v>
      </c>
      <c r="P59" s="77">
        <v>222</v>
      </c>
      <c r="Q59" s="50">
        <f t="shared" si="5"/>
        <v>0</v>
      </c>
      <c r="R59"/>
    </row>
    <row r="60" spans="2:22" ht="14.25">
      <c r="B60" s="29"/>
      <c r="C60" s="62"/>
      <c r="D60" s="67"/>
      <c r="E60" s="271" t="s">
        <v>367</v>
      </c>
      <c r="F60" s="69" t="s">
        <v>392</v>
      </c>
      <c r="J60" s="11"/>
      <c r="K60" s="11"/>
      <c r="L60" s="11"/>
      <c r="M60" s="12"/>
      <c r="N60" s="1"/>
      <c r="O60" s="76">
        <v>500</v>
      </c>
      <c r="P60" s="77">
        <v>233</v>
      </c>
      <c r="Q60" s="50">
        <f t="shared" si="5"/>
        <v>0</v>
      </c>
      <c r="R60"/>
    </row>
    <row r="61" spans="2:22" ht="14.25">
      <c r="B61" s="29"/>
      <c r="D61" s="67"/>
      <c r="E61" s="271"/>
      <c r="F61" s="51" t="s">
        <v>31</v>
      </c>
      <c r="G61" s="329"/>
      <c r="H61" s="330"/>
      <c r="I61" s="331"/>
      <c r="J61" s="11"/>
      <c r="K61" s="11"/>
      <c r="L61" s="11"/>
      <c r="M61" s="12"/>
      <c r="N61" s="1"/>
      <c r="O61" s="76">
        <v>600</v>
      </c>
      <c r="P61" s="77">
        <v>236</v>
      </c>
      <c r="Q61" s="50">
        <f t="shared" si="5"/>
        <v>0</v>
      </c>
      <c r="R61"/>
    </row>
    <row r="62" spans="2:22" ht="14.25">
      <c r="B62" s="29"/>
      <c r="C62" s="75">
        <f>(C64+C65)/2+C66</f>
        <v>0</v>
      </c>
      <c r="D62" s="22">
        <v>5</v>
      </c>
      <c r="E62" s="38" t="s">
        <v>50</v>
      </c>
      <c r="F62" s="39" t="s">
        <v>357</v>
      </c>
      <c r="J62" s="11"/>
      <c r="K62" s="11"/>
      <c r="L62" s="11"/>
      <c r="M62" s="12"/>
      <c r="N62" s="1"/>
      <c r="O62" s="76">
        <v>700</v>
      </c>
      <c r="P62" s="77">
        <v>189</v>
      </c>
      <c r="Q62" s="50">
        <f t="shared" si="5"/>
        <v>0</v>
      </c>
      <c r="R62"/>
    </row>
    <row r="63" spans="2:22" ht="14.25">
      <c r="B63" s="29"/>
      <c r="E63" s="68" t="s">
        <v>358</v>
      </c>
      <c r="F63" s="69" t="s">
        <v>376</v>
      </c>
      <c r="G63" s="11"/>
      <c r="H63" s="11"/>
      <c r="I63" s="51" t="s">
        <v>377</v>
      </c>
      <c r="J63" s="11"/>
      <c r="K63" s="11"/>
      <c r="L63" s="11"/>
      <c r="M63" s="12"/>
      <c r="N63" s="1"/>
      <c r="O63" s="76">
        <v>800</v>
      </c>
      <c r="P63" s="77">
        <v>163</v>
      </c>
      <c r="Q63" s="50">
        <f t="shared" si="5"/>
        <v>0</v>
      </c>
      <c r="R63"/>
    </row>
    <row r="64" spans="2:22" ht="14.25">
      <c r="B64" s="29"/>
      <c r="C64" s="62"/>
      <c r="D64" s="67"/>
      <c r="E64" s="68" t="s">
        <v>116</v>
      </c>
      <c r="F64" s="69" t="s">
        <v>128</v>
      </c>
      <c r="G64" s="329"/>
      <c r="H64" s="330"/>
      <c r="I64" s="331"/>
      <c r="J64" s="11"/>
      <c r="K64" s="11"/>
      <c r="L64" s="11"/>
      <c r="M64" s="12"/>
      <c r="N64" s="1"/>
      <c r="O64" s="76">
        <v>900</v>
      </c>
      <c r="P64" s="77">
        <v>135</v>
      </c>
      <c r="Q64" s="50">
        <f t="shared" si="5"/>
        <v>0</v>
      </c>
      <c r="R64"/>
    </row>
    <row r="65" spans="2:24" ht="14.25">
      <c r="B65" s="29"/>
      <c r="C65" s="62"/>
      <c r="D65" s="67"/>
      <c r="E65" s="68" t="s">
        <v>117</v>
      </c>
      <c r="F65" s="69" t="s">
        <v>129</v>
      </c>
      <c r="G65" s="329"/>
      <c r="H65" s="330"/>
      <c r="I65" s="331"/>
      <c r="J65" s="10" t="s">
        <v>114</v>
      </c>
      <c r="K65" s="11"/>
      <c r="L65" s="147"/>
      <c r="M65" s="19" t="s">
        <v>51</v>
      </c>
      <c r="N65" s="1"/>
      <c r="O65" s="76">
        <v>1000</v>
      </c>
      <c r="P65" s="77">
        <v>131</v>
      </c>
      <c r="Q65" s="50">
        <f t="shared" si="5"/>
        <v>0</v>
      </c>
      <c r="R65"/>
    </row>
    <row r="66" spans="2:24" ht="14.25">
      <c r="B66" s="29"/>
      <c r="C66" s="67"/>
      <c r="E66" s="68" t="s">
        <v>359</v>
      </c>
      <c r="F66" s="151" t="s">
        <v>133</v>
      </c>
      <c r="I66" s="51" t="s">
        <v>372</v>
      </c>
      <c r="M66" s="19"/>
      <c r="N66" s="1"/>
      <c r="O66" s="76">
        <v>1100</v>
      </c>
      <c r="P66" s="77">
        <v>75</v>
      </c>
      <c r="Q66" s="50">
        <f t="shared" si="5"/>
        <v>0</v>
      </c>
      <c r="R66"/>
    </row>
    <row r="67" spans="2:24" ht="14.25" hidden="1">
      <c r="B67" s="29"/>
      <c r="D67" s="67"/>
      <c r="E67" s="68"/>
      <c r="F67" s="51" t="s">
        <v>31</v>
      </c>
      <c r="G67" s="81"/>
      <c r="H67" s="262"/>
      <c r="I67" s="263"/>
      <c r="J67" s="10" t="s">
        <v>384</v>
      </c>
      <c r="K67" s="11"/>
      <c r="L67" s="48"/>
      <c r="M67" s="19" t="s">
        <v>121</v>
      </c>
      <c r="N67" s="1"/>
      <c r="O67" s="76">
        <v>1200</v>
      </c>
      <c r="P67" s="77">
        <v>48</v>
      </c>
      <c r="Q67" s="50">
        <f t="shared" si="5"/>
        <v>0</v>
      </c>
      <c r="R67"/>
    </row>
    <row r="68" spans="2:24" ht="14.25">
      <c r="B68" s="29"/>
      <c r="C68" s="62"/>
      <c r="D68" s="22">
        <v>5</v>
      </c>
      <c r="E68" s="38" t="s">
        <v>52</v>
      </c>
      <c r="F68" s="39" t="s">
        <v>53</v>
      </c>
      <c r="G68" s="11"/>
      <c r="H68" s="11"/>
      <c r="I68" s="11"/>
      <c r="J68" s="11"/>
      <c r="K68" s="11"/>
      <c r="L68" s="11"/>
      <c r="M68" s="12"/>
      <c r="N68" s="1"/>
      <c r="O68" s="76">
        <v>1300</v>
      </c>
      <c r="P68" s="77">
        <v>47</v>
      </c>
      <c r="Q68" s="50">
        <f t="shared" si="5"/>
        <v>0</v>
      </c>
      <c r="R68"/>
    </row>
    <row r="69" spans="2:24" ht="14.25">
      <c r="B69" s="29"/>
      <c r="C69" s="11"/>
      <c r="D69" s="37"/>
      <c r="E69" s="37"/>
      <c r="F69" s="51" t="s">
        <v>31</v>
      </c>
      <c r="G69" s="329"/>
      <c r="H69" s="330"/>
      <c r="I69" s="331"/>
      <c r="J69" s="10" t="s">
        <v>119</v>
      </c>
      <c r="K69" s="11"/>
      <c r="L69" s="147"/>
      <c r="M69" s="19" t="s">
        <v>54</v>
      </c>
      <c r="N69" s="1"/>
      <c r="O69" s="76">
        <v>1400</v>
      </c>
      <c r="P69" s="77">
        <v>25</v>
      </c>
      <c r="Q69" s="50">
        <f t="shared" si="5"/>
        <v>0</v>
      </c>
      <c r="R69"/>
    </row>
    <row r="70" spans="2:24" ht="14.25">
      <c r="B70" s="29"/>
      <c r="C70" s="75">
        <f>AVERAGE(C71:C76)</f>
        <v>0</v>
      </c>
      <c r="D70" s="22">
        <v>5</v>
      </c>
      <c r="E70" s="38" t="s">
        <v>55</v>
      </c>
      <c r="F70" s="39" t="s">
        <v>373</v>
      </c>
      <c r="G70" s="11"/>
      <c r="H70" s="11"/>
      <c r="I70" s="11"/>
      <c r="J70" s="37" t="s">
        <v>389</v>
      </c>
      <c r="K70" s="11"/>
      <c r="L70" s="11"/>
      <c r="M70" s="12"/>
      <c r="N70" s="1"/>
      <c r="O70" s="76">
        <v>1500</v>
      </c>
      <c r="P70" s="77">
        <v>24</v>
      </c>
      <c r="Q70" s="50">
        <f t="shared" si="5"/>
        <v>0</v>
      </c>
      <c r="R70"/>
    </row>
    <row r="71" spans="2:24" ht="14.25">
      <c r="B71" s="29"/>
      <c r="C71" s="62">
        <v>0</v>
      </c>
      <c r="D71" s="67"/>
      <c r="E71" s="68" t="s">
        <v>368</v>
      </c>
      <c r="F71" s="69" t="s">
        <v>365</v>
      </c>
      <c r="M71" s="12"/>
      <c r="N71" s="1"/>
      <c r="O71" s="76">
        <v>1600</v>
      </c>
      <c r="P71" s="77">
        <v>22</v>
      </c>
      <c r="Q71" s="50">
        <f t="shared" si="5"/>
        <v>0</v>
      </c>
      <c r="R71"/>
    </row>
    <row r="72" spans="2:24" ht="14.25">
      <c r="B72" s="29"/>
      <c r="D72" s="67"/>
      <c r="E72" s="68"/>
      <c r="F72" s="51" t="s">
        <v>31</v>
      </c>
      <c r="G72" s="329"/>
      <c r="H72" s="330"/>
      <c r="I72" s="331"/>
      <c r="J72" s="10" t="s">
        <v>123</v>
      </c>
      <c r="K72" s="11"/>
      <c r="L72" s="147"/>
      <c r="M72" s="19" t="s">
        <v>122</v>
      </c>
      <c r="N72" s="1"/>
      <c r="O72" s="76">
        <v>1700</v>
      </c>
      <c r="P72" s="77">
        <v>16</v>
      </c>
      <c r="Q72" s="50">
        <f t="shared" si="5"/>
        <v>0</v>
      </c>
      <c r="R72"/>
    </row>
    <row r="73" spans="2:24" ht="14.25">
      <c r="B73" s="29"/>
      <c r="C73" s="62"/>
      <c r="D73" s="67"/>
      <c r="E73" s="68" t="s">
        <v>369</v>
      </c>
      <c r="F73" s="69" t="s">
        <v>364</v>
      </c>
      <c r="J73" s="10"/>
      <c r="K73" s="11"/>
      <c r="M73" s="19"/>
      <c r="N73" s="1"/>
      <c r="O73" s="76">
        <v>1800</v>
      </c>
      <c r="P73" s="77">
        <v>13</v>
      </c>
      <c r="Q73" s="50">
        <f t="shared" si="5"/>
        <v>0</v>
      </c>
      <c r="R73"/>
    </row>
    <row r="74" spans="2:24" ht="14.25">
      <c r="B74" s="29"/>
      <c r="D74" s="67"/>
      <c r="E74" s="68"/>
      <c r="F74" s="51" t="s">
        <v>378</v>
      </c>
      <c r="G74" s="329"/>
      <c r="H74" s="330"/>
      <c r="I74" s="331"/>
      <c r="J74" s="10" t="s">
        <v>91</v>
      </c>
      <c r="K74" s="11"/>
      <c r="L74" s="147"/>
      <c r="M74" s="19" t="s">
        <v>90</v>
      </c>
      <c r="N74" s="1"/>
      <c r="O74" s="76">
        <v>1900</v>
      </c>
      <c r="P74" s="77">
        <v>6</v>
      </c>
      <c r="Q74" s="50">
        <f t="shared" si="5"/>
        <v>0</v>
      </c>
      <c r="R74"/>
    </row>
    <row r="75" spans="2:24" ht="14.25">
      <c r="B75" s="29"/>
      <c r="C75" s="62"/>
      <c r="D75" s="67"/>
      <c r="E75" s="68" t="s">
        <v>370</v>
      </c>
      <c r="F75" s="69" t="s">
        <v>120</v>
      </c>
      <c r="J75" s="10"/>
      <c r="K75" s="11"/>
      <c r="M75" s="19"/>
      <c r="N75" s="1"/>
      <c r="O75" s="76">
        <v>2000</v>
      </c>
      <c r="P75" s="77">
        <v>11</v>
      </c>
      <c r="Q75" s="50">
        <f t="shared" si="5"/>
        <v>0</v>
      </c>
      <c r="R75"/>
    </row>
    <row r="76" spans="2:24" ht="14.25">
      <c r="B76" s="29"/>
      <c r="C76" s="70"/>
      <c r="D76" s="67"/>
      <c r="E76" s="239"/>
      <c r="F76" s="51" t="s">
        <v>31</v>
      </c>
      <c r="G76" s="329"/>
      <c r="H76" s="330"/>
      <c r="I76" s="331"/>
      <c r="J76" s="10" t="s">
        <v>92</v>
      </c>
      <c r="K76" s="11"/>
      <c r="L76" s="147"/>
      <c r="M76" s="19" t="s">
        <v>121</v>
      </c>
      <c r="N76" s="1"/>
      <c r="O76" s="76">
        <v>2100</v>
      </c>
      <c r="P76" s="77">
        <v>4</v>
      </c>
      <c r="Q76" s="50">
        <f t="shared" si="5"/>
        <v>0</v>
      </c>
      <c r="R76"/>
    </row>
    <row r="77" spans="2:24" ht="14.25">
      <c r="B77" s="29"/>
      <c r="C77" s="75">
        <f>C57+C62+C68+C70</f>
        <v>0</v>
      </c>
      <c r="D77" s="270">
        <f>D57+D62+D68+D70</f>
        <v>20</v>
      </c>
      <c r="E77" s="280" t="s">
        <v>23</v>
      </c>
      <c r="F77" s="240"/>
      <c r="G77" s="240"/>
      <c r="H77" s="240"/>
      <c r="I77" s="240"/>
      <c r="J77" s="11"/>
      <c r="K77" s="11"/>
      <c r="L77" s="11"/>
      <c r="M77" s="12"/>
      <c r="N77" s="1"/>
      <c r="O77" s="76">
        <v>2200</v>
      </c>
      <c r="P77" s="77">
        <v>10</v>
      </c>
      <c r="Q77" s="50">
        <f t="shared" si="5"/>
        <v>0</v>
      </c>
      <c r="R77"/>
    </row>
    <row r="78" spans="2:24" ht="14.25">
      <c r="B78" s="33"/>
      <c r="C78" s="34"/>
      <c r="D78" s="34"/>
      <c r="E78" s="275"/>
      <c r="F78" s="34"/>
      <c r="G78" s="34"/>
      <c r="H78" s="34"/>
      <c r="I78" s="34"/>
      <c r="J78" s="34"/>
      <c r="K78" s="34"/>
      <c r="L78" s="34"/>
      <c r="M78" s="44"/>
      <c r="N78" s="1"/>
      <c r="O78" s="76">
        <v>2300</v>
      </c>
      <c r="P78" s="77">
        <v>5</v>
      </c>
      <c r="Q78" s="50">
        <f t="shared" si="5"/>
        <v>0</v>
      </c>
      <c r="R78"/>
    </row>
    <row r="79" spans="2:24" ht="18.75">
      <c r="B79" s="5"/>
      <c r="C79" s="6" t="s">
        <v>56</v>
      </c>
      <c r="D79" s="7"/>
      <c r="E79" s="277"/>
      <c r="F79" s="7"/>
      <c r="G79" s="7"/>
      <c r="H79" s="7"/>
      <c r="I79" s="7"/>
      <c r="J79" s="7"/>
      <c r="K79" s="7"/>
      <c r="L79" s="7"/>
      <c r="M79" s="8"/>
      <c r="N79" s="1"/>
      <c r="O79" s="76">
        <v>2400</v>
      </c>
      <c r="P79" s="77">
        <v>3</v>
      </c>
      <c r="Q79" s="50">
        <f t="shared" si="5"/>
        <v>0</v>
      </c>
      <c r="R79"/>
      <c r="W79" s="79" t="s">
        <v>102</v>
      </c>
      <c r="X79" s="53"/>
    </row>
    <row r="80" spans="2:24" ht="14.25">
      <c r="B80" s="29"/>
      <c r="C80" s="36" t="s">
        <v>25</v>
      </c>
      <c r="D80" s="10" t="s">
        <v>26</v>
      </c>
      <c r="E80" s="37"/>
      <c r="F80" s="11"/>
      <c r="G80" s="11"/>
      <c r="H80" s="11"/>
      <c r="I80" s="11"/>
      <c r="J80" s="36" t="s">
        <v>27</v>
      </c>
      <c r="K80" s="11"/>
      <c r="L80" s="36" t="s">
        <v>28</v>
      </c>
      <c r="M80" s="12"/>
      <c r="N80" s="1"/>
      <c r="O80" s="76">
        <v>2500</v>
      </c>
      <c r="P80" s="77"/>
      <c r="Q80" s="50">
        <f t="shared" si="5"/>
        <v>0</v>
      </c>
      <c r="R80"/>
      <c r="W80" s="54"/>
      <c r="X80" s="55"/>
    </row>
    <row r="81" spans="2:24" ht="14.25">
      <c r="B81" s="29"/>
      <c r="C81" s="23"/>
      <c r="D81" s="11"/>
      <c r="E81" s="269" t="s">
        <v>29</v>
      </c>
      <c r="F81" s="11"/>
      <c r="G81" s="10" t="s">
        <v>397</v>
      </c>
      <c r="H81" s="11"/>
      <c r="I81" s="11"/>
      <c r="J81" s="11"/>
      <c r="K81" s="11"/>
      <c r="L81" s="11"/>
      <c r="M81" s="12"/>
      <c r="N81" s="1"/>
      <c r="O81" s="76">
        <v>2600</v>
      </c>
      <c r="P81" s="77"/>
      <c r="Q81" s="50">
        <f>IF(AND($L$50&gt;=O81,$L$50&lt;O84),P81,0)</f>
        <v>0</v>
      </c>
      <c r="R81"/>
      <c r="W81" s="346"/>
      <c r="X81" s="347"/>
    </row>
    <row r="82" spans="2:24" ht="14.25">
      <c r="B82" s="29"/>
      <c r="C82" s="11"/>
      <c r="D82" s="11"/>
      <c r="E82" s="37"/>
      <c r="F82" s="51" t="s">
        <v>31</v>
      </c>
      <c r="G82" s="326"/>
      <c r="H82" s="330"/>
      <c r="I82" s="331"/>
      <c r="J82" s="10" t="s">
        <v>48</v>
      </c>
      <c r="K82" s="11"/>
      <c r="L82" s="11"/>
      <c r="M82" s="12"/>
      <c r="N82" s="1"/>
      <c r="R82"/>
      <c r="W82" s="346"/>
      <c r="X82" s="347"/>
    </row>
    <row r="83" spans="2:24" ht="14.25">
      <c r="B83" s="29"/>
      <c r="C83" s="62"/>
      <c r="D83" s="22">
        <f>IF(AND(C85&lt;&gt;"",C85=0),10,5)</f>
        <v>5</v>
      </c>
      <c r="E83" s="38" t="s">
        <v>57</v>
      </c>
      <c r="F83" s="39" t="s">
        <v>58</v>
      </c>
      <c r="G83" s="11"/>
      <c r="H83" s="11"/>
      <c r="I83" s="11"/>
      <c r="J83" s="11"/>
      <c r="K83" s="11"/>
      <c r="L83" s="11"/>
      <c r="M83" s="12"/>
      <c r="N83" s="1"/>
      <c r="R83"/>
      <c r="W83" s="346"/>
      <c r="X83" s="347"/>
    </row>
    <row r="84" spans="2:24" ht="14.25">
      <c r="B84" s="29"/>
      <c r="C84" s="11"/>
      <c r="D84" s="211" t="s">
        <v>330</v>
      </c>
      <c r="E84" s="51"/>
      <c r="F84" s="51" t="s">
        <v>31</v>
      </c>
      <c r="G84" s="326"/>
      <c r="H84" s="327"/>
      <c r="I84" s="328"/>
      <c r="J84" s="10" t="s">
        <v>125</v>
      </c>
      <c r="K84" s="11"/>
      <c r="L84" s="147"/>
      <c r="M84" s="19" t="s">
        <v>121</v>
      </c>
      <c r="N84" s="1"/>
      <c r="R84"/>
      <c r="W84" s="346"/>
      <c r="X84" s="347"/>
    </row>
    <row r="85" spans="2:24" ht="14.25">
      <c r="B85" s="29"/>
      <c r="C85" s="62"/>
      <c r="D85" s="22">
        <f>IF(AND(C85&lt;&gt;"",C85=0),0,5)</f>
        <v>5</v>
      </c>
      <c r="E85" s="38" t="s">
        <v>59</v>
      </c>
      <c r="F85" s="39" t="s">
        <v>60</v>
      </c>
      <c r="G85" s="11"/>
      <c r="H85" s="11"/>
      <c r="I85" s="11"/>
      <c r="J85" s="11"/>
      <c r="K85" s="11"/>
      <c r="L85" s="11"/>
      <c r="M85" s="12"/>
      <c r="N85" s="1"/>
      <c r="W85" s="346"/>
      <c r="X85" s="347"/>
    </row>
    <row r="86" spans="2:24" ht="14.25">
      <c r="B86" s="29"/>
      <c r="C86" s="11"/>
      <c r="D86" s="37" t="s">
        <v>124</v>
      </c>
      <c r="E86" s="37"/>
      <c r="F86" s="51" t="s">
        <v>31</v>
      </c>
      <c r="G86" s="326"/>
      <c r="H86" s="330"/>
      <c r="I86" s="331"/>
      <c r="J86" s="10" t="s">
        <v>48</v>
      </c>
      <c r="K86" s="11"/>
      <c r="L86" s="11"/>
      <c r="M86" s="12"/>
      <c r="N86" s="1"/>
      <c r="W86" s="346"/>
      <c r="X86" s="347"/>
    </row>
    <row r="87" spans="2:24" ht="14.25">
      <c r="B87" s="29"/>
      <c r="C87" s="75">
        <f>AVERAGE(C88:C90)</f>
        <v>0</v>
      </c>
      <c r="D87" s="22">
        <v>5</v>
      </c>
      <c r="E87" s="38" t="s">
        <v>61</v>
      </c>
      <c r="F87" s="39" t="s">
        <v>360</v>
      </c>
      <c r="G87" s="11"/>
      <c r="H87" s="11"/>
      <c r="I87" s="11"/>
      <c r="J87" s="11"/>
      <c r="K87" s="11"/>
      <c r="L87" s="11"/>
      <c r="M87" s="12"/>
      <c r="N87" s="1"/>
      <c r="W87" s="346"/>
      <c r="X87" s="347"/>
    </row>
    <row r="88" spans="2:24" ht="14.25" customHeight="1">
      <c r="B88" s="29"/>
      <c r="C88" s="62">
        <v>0</v>
      </c>
      <c r="D88" s="67"/>
      <c r="E88" s="68" t="s">
        <v>361</v>
      </c>
      <c r="F88" s="69" t="s">
        <v>362</v>
      </c>
      <c r="G88" s="11"/>
      <c r="H88" s="11"/>
      <c r="I88" s="11"/>
      <c r="J88" s="11"/>
      <c r="K88" s="11"/>
      <c r="L88" s="11"/>
      <c r="M88" s="12"/>
      <c r="N88" s="1"/>
      <c r="W88" s="346"/>
      <c r="X88" s="347"/>
    </row>
    <row r="89" spans="2:24" ht="14.25" customHeight="1">
      <c r="B89" s="29"/>
      <c r="D89" s="67"/>
      <c r="E89" s="38"/>
      <c r="F89" s="51" t="s">
        <v>31</v>
      </c>
      <c r="G89" s="329"/>
      <c r="H89" s="330"/>
      <c r="I89" s="331"/>
      <c r="J89" s="10" t="s">
        <v>385</v>
      </c>
      <c r="K89" s="11"/>
      <c r="L89" s="147"/>
      <c r="M89" s="19" t="s">
        <v>386</v>
      </c>
      <c r="N89" s="1"/>
      <c r="W89" s="346"/>
      <c r="X89" s="347"/>
    </row>
    <row r="90" spans="2:24" ht="14.25" customHeight="1">
      <c r="B90" s="29"/>
      <c r="C90" s="62"/>
      <c r="D90" s="67"/>
      <c r="E90" s="68" t="s">
        <v>363</v>
      </c>
      <c r="F90" s="69" t="s">
        <v>396</v>
      </c>
      <c r="G90" s="11"/>
      <c r="H90" s="11"/>
      <c r="I90" s="51"/>
      <c r="J90" s="11"/>
      <c r="K90" s="11"/>
      <c r="L90" s="11"/>
      <c r="M90" s="12"/>
      <c r="N90" s="1"/>
      <c r="W90" s="346"/>
      <c r="X90" s="347"/>
    </row>
    <row r="91" spans="2:24" ht="14.25" customHeight="1">
      <c r="B91" s="29"/>
      <c r="C91" s="11"/>
      <c r="D91" s="37"/>
      <c r="E91" s="37"/>
      <c r="F91" s="51" t="s">
        <v>31</v>
      </c>
      <c r="G91" s="329"/>
      <c r="H91" s="330"/>
      <c r="I91" s="331"/>
      <c r="J91" s="10" t="s">
        <v>384</v>
      </c>
      <c r="K91" s="11"/>
      <c r="L91" s="147"/>
      <c r="M91" s="19" t="s">
        <v>90</v>
      </c>
      <c r="N91" s="1"/>
      <c r="S91" s="58"/>
      <c r="T91" s="58"/>
      <c r="U91" s="58"/>
      <c r="V91" s="58"/>
      <c r="W91" s="346"/>
      <c r="X91" s="347"/>
    </row>
    <row r="92" spans="2:24" ht="14.25" customHeight="1">
      <c r="B92" s="29"/>
      <c r="C92" s="62"/>
      <c r="D92" s="22">
        <v>5</v>
      </c>
      <c r="E92" s="38" t="s">
        <v>62</v>
      </c>
      <c r="F92" s="39" t="s">
        <v>63</v>
      </c>
      <c r="G92" s="11"/>
      <c r="H92" s="11"/>
      <c r="I92" s="11"/>
      <c r="J92" s="11"/>
      <c r="K92" s="11"/>
      <c r="L92" s="11"/>
      <c r="M92" s="12"/>
      <c r="N92" s="1"/>
      <c r="O92" s="78"/>
      <c r="P92" s="150"/>
      <c r="Q92" s="52"/>
      <c r="S92" s="58"/>
      <c r="T92" s="58"/>
      <c r="U92" s="58"/>
      <c r="V92" s="58"/>
      <c r="W92" s="346"/>
      <c r="X92" s="347"/>
    </row>
    <row r="93" spans="2:24" ht="14.25" customHeight="1">
      <c r="B93" s="29"/>
      <c r="C93" s="11"/>
      <c r="D93" s="37"/>
      <c r="E93" s="37"/>
      <c r="F93" s="51" t="s">
        <v>31</v>
      </c>
      <c r="G93" s="332"/>
      <c r="H93" s="333"/>
      <c r="I93" s="334"/>
      <c r="J93" s="10" t="s">
        <v>93</v>
      </c>
      <c r="K93" s="11"/>
      <c r="L93" s="147"/>
      <c r="M93" s="19" t="s">
        <v>94</v>
      </c>
      <c r="N93" s="1"/>
      <c r="O93" s="78"/>
      <c r="P93" s="150"/>
      <c r="Q93" s="52"/>
      <c r="S93" s="58"/>
      <c r="T93" s="58"/>
      <c r="U93" s="58"/>
      <c r="V93" s="58"/>
      <c r="W93" s="346"/>
      <c r="X93" s="347"/>
    </row>
    <row r="94" spans="2:24" ht="3.75" customHeight="1">
      <c r="B94" s="29"/>
      <c r="C94" s="11"/>
      <c r="D94" s="11"/>
      <c r="E94" s="37"/>
      <c r="F94" s="11"/>
      <c r="G94" s="335"/>
      <c r="H94" s="336"/>
      <c r="I94" s="337"/>
      <c r="J94" s="11"/>
      <c r="K94" s="11"/>
      <c r="L94" s="11"/>
      <c r="M94" s="12"/>
      <c r="N94" s="1"/>
      <c r="O94" s="78"/>
      <c r="P94" s="150"/>
      <c r="Q94" s="52"/>
      <c r="S94" s="58"/>
      <c r="T94" s="58"/>
      <c r="U94" s="58"/>
      <c r="V94" s="58"/>
      <c r="W94" s="346"/>
      <c r="X94" s="347"/>
    </row>
    <row r="95" spans="2:24" ht="14.25" customHeight="1">
      <c r="B95" s="29"/>
      <c r="C95" s="75">
        <f>C83+C85+C87+C92</f>
        <v>0</v>
      </c>
      <c r="D95" s="270">
        <f>D83+D85+D87+D92</f>
        <v>20</v>
      </c>
      <c r="E95" s="278" t="s">
        <v>23</v>
      </c>
      <c r="F95" s="11"/>
      <c r="G95" s="11"/>
      <c r="H95" s="11"/>
      <c r="I95" s="11"/>
      <c r="J95" s="11"/>
      <c r="K95" s="11"/>
      <c r="L95" s="11"/>
      <c r="M95" s="12"/>
      <c r="N95" s="1"/>
      <c r="S95" s="58"/>
      <c r="T95" s="58"/>
      <c r="U95" s="58"/>
      <c r="V95" s="58"/>
      <c r="W95" s="346"/>
      <c r="X95" s="347"/>
    </row>
    <row r="96" spans="2:24" ht="14.25" customHeight="1">
      <c r="B96" s="29"/>
      <c r="C96" s="30"/>
      <c r="D96" s="30"/>
      <c r="E96" s="274"/>
      <c r="F96" s="30"/>
      <c r="G96" s="30"/>
      <c r="H96" s="30"/>
      <c r="I96" s="30"/>
      <c r="J96" s="30"/>
      <c r="K96" s="30"/>
      <c r="L96" s="30"/>
      <c r="M96" s="31"/>
      <c r="N96" s="1"/>
      <c r="S96" s="58"/>
      <c r="T96" s="58"/>
      <c r="U96" s="58"/>
      <c r="V96" s="58"/>
      <c r="W96" s="346"/>
      <c r="X96" s="347"/>
    </row>
    <row r="97" spans="2:24" ht="14.25" customHeight="1">
      <c r="B97" s="40"/>
      <c r="C97" s="41" t="s">
        <v>64</v>
      </c>
      <c r="D97" s="42"/>
      <c r="E97" s="279"/>
      <c r="F97" s="42"/>
      <c r="G97" s="42"/>
      <c r="H97" s="42"/>
      <c r="I97" s="42"/>
      <c r="J97" s="42"/>
      <c r="K97" s="42"/>
      <c r="L97" s="42"/>
      <c r="M97" s="43"/>
      <c r="N97" s="1"/>
      <c r="S97" s="52"/>
      <c r="T97" s="52"/>
      <c r="U97" s="52"/>
      <c r="V97" s="52"/>
      <c r="W97" s="346"/>
      <c r="X97" s="347"/>
    </row>
    <row r="98" spans="2:24" ht="14.25" customHeight="1">
      <c r="B98" s="29"/>
      <c r="C98" s="36" t="s">
        <v>25</v>
      </c>
      <c r="D98" s="10" t="s">
        <v>26</v>
      </c>
      <c r="E98" s="37"/>
      <c r="F98" s="11"/>
      <c r="G98" s="11"/>
      <c r="H98" s="11"/>
      <c r="I98" s="11"/>
      <c r="J98" s="36" t="s">
        <v>27</v>
      </c>
      <c r="K98" s="11"/>
      <c r="L98" s="36" t="s">
        <v>28</v>
      </c>
      <c r="M98" s="12"/>
      <c r="N98" s="1"/>
      <c r="S98" s="52"/>
      <c r="T98" s="52"/>
      <c r="U98" s="52"/>
      <c r="V98" s="52"/>
      <c r="W98" s="346"/>
      <c r="X98" s="347"/>
    </row>
    <row r="99" spans="2:24" ht="14.25" customHeight="1">
      <c r="B99" s="29"/>
      <c r="C99" s="23"/>
      <c r="D99" s="11"/>
      <c r="E99" s="269" t="s">
        <v>29</v>
      </c>
      <c r="F99" s="11"/>
      <c r="G99" s="10" t="s">
        <v>388</v>
      </c>
      <c r="H99" s="11"/>
      <c r="I99" s="11"/>
      <c r="J99" s="11"/>
      <c r="K99" s="11"/>
      <c r="L99" s="11"/>
      <c r="M99" s="12"/>
      <c r="N99" s="1"/>
      <c r="S99" s="52"/>
      <c r="T99" s="52"/>
      <c r="U99" s="52"/>
      <c r="V99" s="52"/>
      <c r="W99" s="346"/>
      <c r="X99" s="347"/>
    </row>
    <row r="100" spans="2:24" ht="14.25" customHeight="1">
      <c r="B100" s="29"/>
      <c r="C100" s="11"/>
      <c r="D100" s="11"/>
      <c r="E100" s="37"/>
      <c r="F100" s="51" t="s">
        <v>31</v>
      </c>
      <c r="G100" s="338"/>
      <c r="H100" s="339"/>
      <c r="I100" s="340"/>
      <c r="J100" s="10" t="s">
        <v>48</v>
      </c>
      <c r="K100" s="11"/>
      <c r="L100" s="11"/>
      <c r="M100" s="12"/>
      <c r="N100" s="1"/>
      <c r="S100" s="52"/>
      <c r="T100" s="52"/>
      <c r="U100" s="52"/>
      <c r="V100" s="52"/>
      <c r="W100" s="348"/>
      <c r="X100" s="349"/>
    </row>
    <row r="101" spans="2:24" ht="14.25" customHeight="1">
      <c r="B101" s="29"/>
      <c r="C101" s="11"/>
      <c r="D101" s="11"/>
      <c r="E101" s="37"/>
      <c r="F101" s="11"/>
      <c r="G101" s="335"/>
      <c r="H101" s="336"/>
      <c r="I101" s="337"/>
      <c r="J101" s="11"/>
      <c r="K101" s="11"/>
      <c r="L101" s="11"/>
      <c r="M101" s="12"/>
      <c r="N101" s="1"/>
    </row>
    <row r="102" spans="2:24" ht="14.25" customHeight="1">
      <c r="B102" s="29"/>
      <c r="C102" s="75">
        <f>C103*2/3+C105*1/3</f>
        <v>0</v>
      </c>
      <c r="D102" s="22">
        <v>5</v>
      </c>
      <c r="E102" s="38" t="s">
        <v>65</v>
      </c>
      <c r="F102" s="39" t="s">
        <v>381</v>
      </c>
      <c r="G102" s="11"/>
      <c r="H102" s="11"/>
      <c r="I102" s="37" t="s">
        <v>382</v>
      </c>
      <c r="J102" s="11"/>
      <c r="K102" s="11"/>
      <c r="L102" s="11"/>
      <c r="M102" s="12"/>
      <c r="N102" s="1"/>
    </row>
    <row r="103" spans="2:24" ht="14.25" customHeight="1">
      <c r="B103" s="29"/>
      <c r="C103" s="62"/>
      <c r="D103" s="67"/>
      <c r="E103" s="68" t="s">
        <v>379</v>
      </c>
      <c r="F103" s="69" t="s">
        <v>130</v>
      </c>
      <c r="I103" s="51"/>
      <c r="M103" s="12"/>
      <c r="N103" s="1"/>
      <c r="W103" s="241" t="s">
        <v>101</v>
      </c>
      <c r="X103" s="242"/>
    </row>
    <row r="104" spans="2:24" ht="14.25" customHeight="1">
      <c r="B104" s="29"/>
      <c r="C104" s="11"/>
      <c r="D104" s="67"/>
      <c r="E104" s="68"/>
      <c r="F104" s="51" t="s">
        <v>31</v>
      </c>
      <c r="G104" s="329"/>
      <c r="H104" s="330"/>
      <c r="I104" s="331"/>
      <c r="J104" s="10" t="s">
        <v>66</v>
      </c>
      <c r="K104" s="11"/>
      <c r="L104" s="148"/>
      <c r="M104" s="19" t="s">
        <v>67</v>
      </c>
      <c r="N104" s="1"/>
      <c r="W104" s="243"/>
      <c r="X104" s="244"/>
    </row>
    <row r="105" spans="2:24" ht="14.25" customHeight="1">
      <c r="B105" s="29"/>
      <c r="C105" s="62"/>
      <c r="D105" s="67"/>
      <c r="E105" s="68" t="s">
        <v>380</v>
      </c>
      <c r="F105" s="69" t="s">
        <v>126</v>
      </c>
      <c r="M105" s="12"/>
      <c r="N105" s="1"/>
      <c r="W105" s="243"/>
      <c r="X105" s="244"/>
    </row>
    <row r="106" spans="2:24" ht="14.25" customHeight="1">
      <c r="B106" s="29"/>
      <c r="C106" s="70"/>
      <c r="D106" s="67"/>
      <c r="E106" s="68"/>
      <c r="F106" s="51" t="s">
        <v>31</v>
      </c>
      <c r="G106" s="329"/>
      <c r="H106" s="330"/>
      <c r="I106" s="331"/>
      <c r="J106" s="10" t="s">
        <v>95</v>
      </c>
      <c r="K106" s="11"/>
      <c r="L106" s="147"/>
      <c r="M106" s="19" t="s">
        <v>94</v>
      </c>
      <c r="N106" s="1"/>
      <c r="W106" s="243"/>
      <c r="X106" s="244"/>
    </row>
    <row r="107" spans="2:24" ht="14.25" customHeight="1">
      <c r="B107" s="29"/>
      <c r="C107" s="62"/>
      <c r="D107" s="22">
        <v>5</v>
      </c>
      <c r="E107" s="38" t="s">
        <v>68</v>
      </c>
      <c r="F107" s="39" t="s">
        <v>69</v>
      </c>
      <c r="G107" s="11"/>
      <c r="H107" s="11"/>
      <c r="I107" s="11"/>
      <c r="J107" s="11"/>
      <c r="K107" s="11"/>
      <c r="L107" s="11"/>
      <c r="M107" s="12"/>
      <c r="N107" s="1"/>
      <c r="W107" s="243"/>
      <c r="X107" s="244"/>
    </row>
    <row r="108" spans="2:24" ht="14.25">
      <c r="B108" s="29"/>
      <c r="C108" s="11"/>
      <c r="D108" s="37"/>
      <c r="E108" s="37"/>
      <c r="F108" s="51" t="s">
        <v>31</v>
      </c>
      <c r="G108" s="329"/>
      <c r="H108" s="330"/>
      <c r="I108" s="331"/>
      <c r="J108" s="10" t="s">
        <v>383</v>
      </c>
      <c r="K108" s="11"/>
      <c r="L108" s="148"/>
      <c r="M108" s="19" t="s">
        <v>228</v>
      </c>
      <c r="N108" s="1"/>
      <c r="W108" s="245"/>
      <c r="X108" s="244"/>
    </row>
    <row r="109" spans="2:24" ht="14.25" customHeight="1">
      <c r="B109" s="29"/>
      <c r="C109" s="62"/>
      <c r="D109" s="22">
        <v>5</v>
      </c>
      <c r="E109" s="38" t="s">
        <v>70</v>
      </c>
      <c r="F109" s="39" t="s">
        <v>308</v>
      </c>
      <c r="G109" s="11"/>
      <c r="H109" s="11"/>
      <c r="I109" s="11"/>
      <c r="J109" s="11"/>
      <c r="K109" s="11"/>
      <c r="L109" s="11"/>
      <c r="M109" s="12"/>
      <c r="N109" s="1"/>
      <c r="S109" s="52"/>
      <c r="T109" s="52"/>
      <c r="U109" s="52"/>
      <c r="V109" s="52"/>
      <c r="W109" s="245"/>
      <c r="X109" s="244"/>
    </row>
    <row r="110" spans="2:24" ht="14.25" customHeight="1">
      <c r="B110" s="29"/>
      <c r="C110" s="11"/>
      <c r="D110" s="37"/>
      <c r="E110" s="37"/>
      <c r="F110" s="51" t="s">
        <v>31</v>
      </c>
      <c r="G110" s="326"/>
      <c r="H110" s="327"/>
      <c r="I110" s="328"/>
      <c r="J110" s="10" t="s">
        <v>96</v>
      </c>
      <c r="K110" s="11"/>
      <c r="L110" s="148"/>
      <c r="M110" s="19" t="s">
        <v>97</v>
      </c>
      <c r="N110" s="1"/>
      <c r="S110" s="52"/>
      <c r="T110" s="52"/>
      <c r="U110" s="52"/>
      <c r="V110" s="52"/>
      <c r="W110" s="246" t="s">
        <v>109</v>
      </c>
      <c r="X110" s="247"/>
    </row>
    <row r="111" spans="2:24" ht="14.25" customHeight="1">
      <c r="B111" s="29"/>
      <c r="C111" s="75">
        <f>C102+C107+C109</f>
        <v>0</v>
      </c>
      <c r="D111" s="270">
        <f>D102+D107+D109</f>
        <v>15</v>
      </c>
      <c r="E111" s="278" t="s">
        <v>23</v>
      </c>
      <c r="F111" s="11"/>
      <c r="G111" s="11"/>
      <c r="H111" s="11"/>
      <c r="I111" s="11"/>
      <c r="J111" s="11"/>
      <c r="K111" s="11"/>
      <c r="L111" s="11"/>
      <c r="M111" s="12"/>
      <c r="N111" s="1"/>
      <c r="S111" s="52"/>
      <c r="T111" s="52"/>
      <c r="U111" s="52"/>
      <c r="V111" s="52"/>
      <c r="W111" s="248"/>
      <c r="X111" s="249"/>
    </row>
    <row r="112" spans="2:24">
      <c r="B112" s="45"/>
      <c r="C112" s="46"/>
      <c r="D112" s="46"/>
      <c r="E112" s="281"/>
      <c r="F112" s="46"/>
      <c r="G112" s="46"/>
      <c r="H112" s="46"/>
      <c r="I112" s="46"/>
      <c r="J112" s="46"/>
      <c r="K112" s="46"/>
      <c r="L112" s="46"/>
      <c r="M112" s="47"/>
      <c r="N112" s="1"/>
      <c r="S112" s="52"/>
      <c r="T112" s="52"/>
      <c r="U112" s="52"/>
      <c r="V112" s="52"/>
      <c r="W112" s="250"/>
      <c r="X112" s="251"/>
    </row>
    <row r="113" spans="1:24">
      <c r="E113" s="264"/>
      <c r="M113" s="49" t="str">
        <f>D7</f>
        <v>○○配送センター</v>
      </c>
      <c r="N113" s="1"/>
      <c r="S113" s="52"/>
      <c r="T113" s="52"/>
      <c r="U113" s="52"/>
      <c r="V113" s="52"/>
      <c r="X113" s="57" t="str">
        <f>D7</f>
        <v>○○配送センター</v>
      </c>
    </row>
    <row r="114" spans="1:24" s="52" customFormat="1">
      <c r="A114"/>
      <c r="B114"/>
      <c r="C114"/>
      <c r="D114"/>
      <c r="E114"/>
      <c r="F114"/>
      <c r="G114"/>
      <c r="H114"/>
      <c r="I114"/>
      <c r="J114"/>
      <c r="K114"/>
      <c r="L114"/>
      <c r="M114"/>
      <c r="N114"/>
      <c r="O114"/>
      <c r="P114"/>
      <c r="Q114"/>
      <c r="S114"/>
      <c r="T114"/>
      <c r="U114"/>
      <c r="V114"/>
      <c r="W114"/>
      <c r="X114"/>
    </row>
    <row r="115" spans="1:24" s="52" customFormat="1">
      <c r="A115"/>
      <c r="B115"/>
      <c r="C115"/>
      <c r="D115"/>
      <c r="E115"/>
      <c r="F115"/>
      <c r="G115"/>
      <c r="H115"/>
      <c r="I115"/>
      <c r="J115"/>
      <c r="K115"/>
      <c r="L115"/>
      <c r="M115"/>
      <c r="N115"/>
      <c r="O115"/>
      <c r="P115"/>
      <c r="Q115"/>
      <c r="S115"/>
      <c r="T115"/>
      <c r="U115"/>
      <c r="V115"/>
      <c r="W115"/>
      <c r="X115"/>
    </row>
    <row r="116" spans="1:24" s="52" customFormat="1">
      <c r="A116"/>
      <c r="B116"/>
      <c r="C116"/>
      <c r="D116"/>
      <c r="E116"/>
      <c r="F116"/>
      <c r="G116"/>
      <c r="H116"/>
      <c r="I116"/>
      <c r="J116"/>
      <c r="K116"/>
      <c r="L116"/>
      <c r="M116"/>
      <c r="N116"/>
      <c r="O116"/>
      <c r="P116"/>
      <c r="Q116"/>
      <c r="S116"/>
      <c r="T116"/>
      <c r="U116"/>
      <c r="V116"/>
      <c r="W116"/>
      <c r="X116"/>
    </row>
    <row r="117" spans="1:24" s="52" customFormat="1">
      <c r="A117"/>
      <c r="B117"/>
      <c r="C117"/>
      <c r="D117"/>
      <c r="E117"/>
      <c r="F117"/>
      <c r="G117"/>
      <c r="H117"/>
      <c r="I117"/>
      <c r="J117"/>
      <c r="K117"/>
      <c r="L117"/>
      <c r="M117"/>
      <c r="N117"/>
      <c r="O117"/>
      <c r="P117"/>
      <c r="Q117"/>
      <c r="S117"/>
      <c r="T117"/>
      <c r="U117"/>
      <c r="V117"/>
      <c r="W117"/>
      <c r="X117"/>
    </row>
    <row r="118" spans="1:24" s="52" customFormat="1">
      <c r="A118"/>
      <c r="B118"/>
      <c r="C118"/>
      <c r="D118"/>
      <c r="E118"/>
      <c r="F118"/>
      <c r="G118"/>
      <c r="H118"/>
      <c r="I118"/>
      <c r="J118"/>
      <c r="K118"/>
      <c r="L118"/>
      <c r="M118"/>
      <c r="N118"/>
      <c r="O118"/>
      <c r="P118"/>
      <c r="Q118"/>
      <c r="S118"/>
      <c r="T118"/>
      <c r="U118"/>
      <c r="V118"/>
      <c r="W118"/>
      <c r="X118"/>
    </row>
    <row r="119" spans="1:24" s="52" customFormat="1">
      <c r="A119"/>
      <c r="B119"/>
      <c r="C119"/>
      <c r="D119"/>
      <c r="E119"/>
      <c r="F119"/>
      <c r="G119"/>
      <c r="H119"/>
      <c r="I119"/>
      <c r="J119"/>
      <c r="K119"/>
      <c r="L119"/>
      <c r="M119"/>
      <c r="N119"/>
      <c r="O119"/>
      <c r="P119"/>
      <c r="Q119"/>
      <c r="S119"/>
      <c r="T119"/>
      <c r="U119"/>
      <c r="V119"/>
      <c r="W119"/>
      <c r="X119"/>
    </row>
    <row r="120" spans="1:24" s="52" customFormat="1">
      <c r="A120"/>
      <c r="B120"/>
      <c r="C120"/>
      <c r="D120"/>
      <c r="E120"/>
      <c r="F120"/>
      <c r="G120"/>
      <c r="H120"/>
      <c r="I120"/>
      <c r="J120"/>
      <c r="K120"/>
      <c r="L120"/>
      <c r="M120"/>
      <c r="N120"/>
      <c r="O120"/>
      <c r="P120"/>
      <c r="Q120"/>
      <c r="S120"/>
      <c r="T120"/>
      <c r="U120"/>
      <c r="V120"/>
      <c r="W120"/>
      <c r="X120"/>
    </row>
    <row r="121" spans="1:24" s="52" customFormat="1">
      <c r="A121"/>
      <c r="B121"/>
      <c r="C121"/>
      <c r="D121"/>
      <c r="E121"/>
      <c r="F121"/>
      <c r="G121"/>
      <c r="H121"/>
      <c r="I121"/>
      <c r="J121"/>
      <c r="K121"/>
      <c r="L121"/>
      <c r="M121"/>
      <c r="N121"/>
      <c r="O121"/>
      <c r="P121"/>
      <c r="Q121"/>
      <c r="S121"/>
      <c r="T121"/>
      <c r="U121"/>
      <c r="V121"/>
      <c r="W121"/>
      <c r="X121"/>
    </row>
    <row r="122" spans="1:24" ht="13.5" customHeight="1"/>
    <row r="123" spans="1:24" ht="13.5" customHeight="1"/>
    <row r="124" spans="1:24" ht="13.5" customHeight="1"/>
    <row r="125" spans="1:24" ht="13.5" customHeight="1"/>
    <row r="126" spans="1:24" ht="13.5" customHeight="1"/>
    <row r="127" spans="1:24" ht="13.5" customHeight="1"/>
    <row r="128" spans="1:24"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sheetData>
  <sheetProtection password="9169" sheet="1" objects="1" scenarios="1" formatRows="0" insertRows="0"/>
  <mergeCells count="39">
    <mergeCell ref="G59:I59"/>
    <mergeCell ref="G72:I72"/>
    <mergeCell ref="G74:I74"/>
    <mergeCell ref="I2:J4"/>
    <mergeCell ref="D7:G7"/>
    <mergeCell ref="D8:G8"/>
    <mergeCell ref="G28:I30"/>
    <mergeCell ref="G32:I34"/>
    <mergeCell ref="G56:I56"/>
    <mergeCell ref="G50:I50"/>
    <mergeCell ref="G36:I36"/>
    <mergeCell ref="G38:I38"/>
    <mergeCell ref="G44:I44"/>
    <mergeCell ref="G46:I46"/>
    <mergeCell ref="G48:I48"/>
    <mergeCell ref="L8:M8"/>
    <mergeCell ref="D9:G9"/>
    <mergeCell ref="L11:M11"/>
    <mergeCell ref="F12:G12"/>
    <mergeCell ref="G25:I26"/>
    <mergeCell ref="D10:G10"/>
    <mergeCell ref="D11:G11"/>
    <mergeCell ref="G108:I108"/>
    <mergeCell ref="G110:I110"/>
    <mergeCell ref="G61:I61"/>
    <mergeCell ref="G64:I64"/>
    <mergeCell ref="G65:I65"/>
    <mergeCell ref="G89:I89"/>
    <mergeCell ref="G93:I94"/>
    <mergeCell ref="G69:I69"/>
    <mergeCell ref="G76:I76"/>
    <mergeCell ref="G84:I84"/>
    <mergeCell ref="G86:I86"/>
    <mergeCell ref="G91:I91"/>
    <mergeCell ref="W81:X100"/>
    <mergeCell ref="G82:I82"/>
    <mergeCell ref="G100:I101"/>
    <mergeCell ref="G104:I104"/>
    <mergeCell ref="G106:I106"/>
  </mergeCells>
  <phoneticPr fontId="2"/>
  <dataValidations count="1">
    <dataValidation type="list" allowBlank="1" showInputMessage="1" showErrorMessage="1" sqref="C99 C24 C81 C43 C55">
      <formula1>$O$19:$O$20</formula1>
    </dataValidation>
  </dataValidations>
  <pageMargins left="0.86614173228346458" right="0.43307086614173229" top="0.55118110236220474" bottom="0.55118110236220474" header="0.43307086614173229" footer="0.31496062992125984"/>
  <pageSetup paperSize="9" scale="54" fitToWidth="2" orientation="portrait" verticalDpi="300" r:id="rId1"/>
  <headerFooter alignWithMargins="0">
    <oddHeader>&amp;L&amp;F&amp;R&amp;A</oddHeader>
    <oddFooter>&amp;C&amp;P</oddFooter>
  </headerFooter>
  <colBreaks count="1" manualBreakCount="1">
    <brk id="14" min="1" max="112" man="1"/>
  </col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U63"/>
  <sheetViews>
    <sheetView showGridLines="0" zoomScale="85" zoomScaleNormal="85" zoomScaleSheetLayoutView="85" workbookViewId="0">
      <selection activeCell="D7" sqref="D7:G7"/>
    </sheetView>
  </sheetViews>
  <sheetFormatPr defaultRowHeight="13.5"/>
  <cols>
    <col min="1" max="1" width="3.5" style="89" customWidth="1"/>
    <col min="2" max="2" width="2.625" style="89" customWidth="1"/>
    <col min="3" max="3" width="10.5" style="89" customWidth="1"/>
    <col min="4" max="4" width="6.875" style="89" customWidth="1"/>
    <col min="5" max="5" width="8.625" style="89" customWidth="1"/>
    <col min="6" max="6" width="7.5" style="89" customWidth="1"/>
    <col min="7" max="7" width="8" style="89" customWidth="1"/>
    <col min="8" max="8" width="10.75" style="89" customWidth="1"/>
    <col min="9" max="9" width="10.5" style="89" customWidth="1"/>
    <col min="10" max="10" width="9" style="89"/>
    <col min="11" max="11" width="10.75" style="89" customWidth="1"/>
    <col min="12" max="14" width="9" style="89"/>
    <col min="15" max="15" width="13.125" style="90" customWidth="1"/>
    <col min="16" max="17" width="9" style="89"/>
    <col min="18" max="18" width="12.125" style="89" customWidth="1"/>
    <col min="19" max="19" width="9" style="89"/>
    <col min="20" max="20" width="10.875" style="89" customWidth="1"/>
    <col min="21" max="16384" width="9" style="89"/>
  </cols>
  <sheetData>
    <row r="2" spans="2:19" ht="18.75">
      <c r="B2" s="139" t="s">
        <v>239</v>
      </c>
      <c r="C2" s="91"/>
      <c r="D2" s="91"/>
      <c r="E2" s="91"/>
      <c r="F2" s="91"/>
      <c r="G2" s="91"/>
      <c r="H2" s="91"/>
      <c r="I2" s="91"/>
      <c r="J2" s="91"/>
      <c r="K2" s="91"/>
      <c r="L2" s="91"/>
      <c r="M2" s="91"/>
      <c r="N2" s="91"/>
      <c r="O2" s="92"/>
      <c r="P2" s="91"/>
      <c r="Q2" s="91"/>
      <c r="R2" s="91"/>
      <c r="S2" s="137"/>
    </row>
    <row r="3" spans="2:19" ht="14.25" thickBot="1">
      <c r="B3" s="91"/>
      <c r="C3" s="138" t="s">
        <v>238</v>
      </c>
      <c r="D3" s="91"/>
      <c r="E3" s="91"/>
      <c r="F3" s="91"/>
      <c r="G3" s="91"/>
      <c r="H3" s="91"/>
      <c r="I3" s="91" t="s">
        <v>237</v>
      </c>
      <c r="J3" s="91"/>
      <c r="K3" s="91"/>
      <c r="L3" s="91"/>
      <c r="M3" s="91"/>
      <c r="N3" s="91"/>
      <c r="O3" s="92"/>
      <c r="P3" s="91"/>
      <c r="Q3" s="91"/>
      <c r="R3" s="91"/>
      <c r="S3" s="137"/>
    </row>
    <row r="4" spans="2:19" ht="15" thickTop="1" thickBot="1">
      <c r="B4" s="91"/>
      <c r="C4" s="91"/>
      <c r="D4" s="91"/>
      <c r="E4" s="136"/>
      <c r="F4" s="91" t="s">
        <v>236</v>
      </c>
      <c r="G4" s="91"/>
      <c r="H4" s="91"/>
      <c r="I4" s="91" t="s">
        <v>235</v>
      </c>
      <c r="J4" s="91"/>
      <c r="K4" s="91"/>
      <c r="L4" s="91"/>
      <c r="M4" s="91"/>
      <c r="N4" s="91"/>
      <c r="O4" s="92"/>
      <c r="P4" s="91"/>
      <c r="Q4" s="91"/>
      <c r="R4" s="91"/>
      <c r="S4" s="91"/>
    </row>
    <row r="5" spans="2:19" ht="14.25" thickTop="1">
      <c r="B5" s="91"/>
      <c r="C5" s="91"/>
      <c r="D5" s="91"/>
      <c r="E5" s="130"/>
      <c r="F5" s="91" t="s">
        <v>234</v>
      </c>
      <c r="G5" s="91"/>
      <c r="H5" s="91"/>
      <c r="I5" s="91" t="s">
        <v>233</v>
      </c>
      <c r="J5" s="91"/>
      <c r="K5" s="91"/>
      <c r="L5" s="91"/>
      <c r="M5" s="91"/>
      <c r="N5" s="91"/>
      <c r="O5" s="92"/>
      <c r="P5" s="91"/>
      <c r="Q5" s="91"/>
      <c r="R5" s="91"/>
      <c r="S5" s="91"/>
    </row>
    <row r="6" spans="2:19">
      <c r="B6" s="91"/>
      <c r="C6" s="91"/>
      <c r="D6" s="91"/>
      <c r="E6" s="131"/>
      <c r="F6" s="91" t="s">
        <v>232</v>
      </c>
      <c r="G6" s="91"/>
      <c r="H6" s="91"/>
      <c r="I6" s="91"/>
      <c r="J6" s="91"/>
      <c r="K6" s="91"/>
      <c r="L6" s="91"/>
      <c r="M6" s="91"/>
      <c r="N6" s="91"/>
      <c r="O6" s="92"/>
      <c r="P6" s="91"/>
      <c r="Q6" s="91"/>
      <c r="R6" s="91"/>
      <c r="S6" s="91"/>
    </row>
    <row r="7" spans="2:19">
      <c r="B7" s="91"/>
      <c r="C7" s="91"/>
      <c r="D7" s="91"/>
      <c r="E7" s="91"/>
      <c r="F7" s="91"/>
      <c r="G7" s="91"/>
      <c r="H7" s="91"/>
      <c r="I7" s="91"/>
      <c r="J7" s="91"/>
      <c r="K7" s="91"/>
      <c r="L7" s="91"/>
      <c r="M7" s="91"/>
      <c r="N7" s="91"/>
      <c r="O7" s="92"/>
      <c r="P7" s="91"/>
      <c r="Q7" s="91"/>
      <c r="R7" s="91"/>
      <c r="S7" s="91"/>
    </row>
    <row r="8" spans="2:19" ht="14.25" thickBot="1">
      <c r="B8" s="91"/>
      <c r="C8" s="91"/>
      <c r="D8" s="91"/>
      <c r="E8" s="91"/>
      <c r="F8" s="91"/>
      <c r="G8" s="91"/>
      <c r="H8" s="91"/>
      <c r="I8" s="91"/>
      <c r="J8" s="91"/>
      <c r="K8" s="91"/>
      <c r="L8" s="91"/>
      <c r="M8" s="91"/>
      <c r="N8" s="91"/>
      <c r="O8" s="92"/>
      <c r="P8" s="91"/>
      <c r="Q8" s="91"/>
      <c r="R8" s="91"/>
      <c r="S8" s="91"/>
    </row>
    <row r="9" spans="2:19" ht="15" thickTop="1" thickBot="1">
      <c r="B9" s="91" t="s">
        <v>231</v>
      </c>
      <c r="C9" s="91" t="s">
        <v>230</v>
      </c>
      <c r="D9" s="91"/>
      <c r="E9" s="135">
        <v>2200</v>
      </c>
      <c r="F9" s="91" t="s">
        <v>222</v>
      </c>
      <c r="G9" s="91"/>
      <c r="H9" s="91"/>
      <c r="I9" s="91"/>
      <c r="J9" s="91"/>
      <c r="K9" s="91"/>
      <c r="L9" s="91"/>
      <c r="M9" s="91"/>
      <c r="N9" s="91"/>
      <c r="O9" s="92"/>
      <c r="P9" s="91"/>
      <c r="Q9" s="91"/>
      <c r="R9" s="91"/>
      <c r="S9" s="91"/>
    </row>
    <row r="10" spans="2:19" ht="15" thickTop="1" thickBot="1">
      <c r="B10" s="91" t="s">
        <v>229</v>
      </c>
      <c r="C10" s="91" t="s">
        <v>103</v>
      </c>
      <c r="D10" s="91"/>
      <c r="E10" s="135">
        <v>30000</v>
      </c>
      <c r="F10" s="91" t="s">
        <v>228</v>
      </c>
      <c r="G10" s="91"/>
      <c r="H10" s="91"/>
      <c r="I10" s="91"/>
      <c r="J10" s="91"/>
      <c r="K10" s="91"/>
      <c r="L10" s="91"/>
      <c r="M10" s="91"/>
      <c r="N10" s="91"/>
      <c r="O10" s="92"/>
      <c r="P10" s="91"/>
      <c r="Q10" s="91"/>
      <c r="R10" s="91"/>
      <c r="S10" s="91"/>
    </row>
    <row r="11" spans="2:19" ht="15" thickTop="1" thickBot="1">
      <c r="B11" s="91" t="s">
        <v>227</v>
      </c>
      <c r="C11" s="91" t="s">
        <v>226</v>
      </c>
      <c r="D11" s="91" t="s">
        <v>224</v>
      </c>
      <c r="E11" s="110">
        <v>70</v>
      </c>
      <c r="F11" s="91" t="s">
        <v>225</v>
      </c>
      <c r="G11" s="91" t="s">
        <v>223</v>
      </c>
      <c r="H11" s="303">
        <f>100-E11</f>
        <v>30</v>
      </c>
      <c r="I11" s="91" t="s">
        <v>225</v>
      </c>
      <c r="J11" s="91"/>
      <c r="K11" s="91"/>
      <c r="L11" s="91"/>
      <c r="M11" s="91"/>
      <c r="N11" s="91"/>
      <c r="O11" s="92"/>
      <c r="P11" s="91"/>
      <c r="Q11" s="91"/>
      <c r="R11" s="91"/>
      <c r="S11" s="91"/>
    </row>
    <row r="12" spans="2:19" ht="14.25" thickTop="1">
      <c r="B12" s="91"/>
      <c r="C12" s="91"/>
      <c r="D12" s="91" t="s">
        <v>224</v>
      </c>
      <c r="E12" s="302">
        <f>$E$9*E11/100</f>
        <v>1540</v>
      </c>
      <c r="F12" s="91" t="s">
        <v>222</v>
      </c>
      <c r="G12" s="91" t="s">
        <v>223</v>
      </c>
      <c r="H12" s="302">
        <f>$E$9*H11/100</f>
        <v>660</v>
      </c>
      <c r="I12" s="91" t="s">
        <v>222</v>
      </c>
      <c r="J12" s="91"/>
      <c r="K12" s="91"/>
      <c r="L12" s="91"/>
      <c r="M12" s="91"/>
      <c r="N12" s="91"/>
      <c r="O12" s="92"/>
      <c r="P12" s="91"/>
      <c r="Q12" s="91"/>
      <c r="R12" s="91"/>
      <c r="S12" s="91"/>
    </row>
    <row r="13" spans="2:19">
      <c r="B13" s="91"/>
      <c r="C13" s="91"/>
      <c r="D13" s="91"/>
      <c r="E13" s="91"/>
      <c r="F13" s="91"/>
      <c r="G13" s="91"/>
      <c r="H13" s="91"/>
      <c r="I13" s="91"/>
      <c r="J13" s="91"/>
      <c r="K13" s="91"/>
      <c r="L13" s="91"/>
      <c r="M13" s="91"/>
      <c r="N13" s="91"/>
      <c r="O13" s="92"/>
      <c r="P13" s="91"/>
      <c r="Q13" s="91"/>
      <c r="R13" s="91"/>
      <c r="S13" s="91"/>
    </row>
    <row r="14" spans="2:19">
      <c r="B14" s="91" t="s">
        <v>221</v>
      </c>
      <c r="C14" s="91" t="s">
        <v>220</v>
      </c>
      <c r="D14" s="91"/>
      <c r="E14" s="91"/>
      <c r="F14" s="91"/>
      <c r="G14" s="91"/>
      <c r="H14" s="91"/>
      <c r="I14" s="91"/>
      <c r="J14" s="91"/>
      <c r="K14" s="91"/>
      <c r="L14" s="91"/>
      <c r="M14" s="91"/>
      <c r="N14" s="91"/>
      <c r="O14" s="92"/>
      <c r="P14" s="91"/>
      <c r="Q14" s="91"/>
      <c r="R14" s="91"/>
      <c r="S14" s="91"/>
    </row>
    <row r="15" spans="2:19">
      <c r="B15" s="91"/>
      <c r="C15" s="91" t="s">
        <v>219</v>
      </c>
      <c r="D15" s="91"/>
      <c r="E15" s="91"/>
      <c r="F15" s="91"/>
      <c r="G15" s="91"/>
      <c r="H15" s="91"/>
      <c r="I15" s="91"/>
      <c r="J15" s="91"/>
      <c r="K15" s="91"/>
      <c r="L15" s="91"/>
      <c r="M15" s="91"/>
      <c r="N15" s="91"/>
      <c r="O15" s="92"/>
      <c r="P15" s="91"/>
      <c r="Q15" s="91"/>
      <c r="R15" s="91"/>
      <c r="S15" s="91"/>
    </row>
    <row r="16" spans="2:19" ht="14.25" thickBot="1">
      <c r="B16" s="91"/>
      <c r="C16" s="91"/>
      <c r="D16" s="91"/>
      <c r="E16" s="91" t="s">
        <v>198</v>
      </c>
      <c r="F16" s="91"/>
      <c r="G16" s="91" t="s">
        <v>218</v>
      </c>
      <c r="H16" s="91"/>
      <c r="I16" s="91" t="s">
        <v>217</v>
      </c>
      <c r="J16" s="91"/>
      <c r="K16" s="91"/>
      <c r="L16" s="91"/>
      <c r="M16" s="91"/>
      <c r="N16" s="91"/>
      <c r="O16" s="92"/>
      <c r="P16" s="91"/>
      <c r="Q16" s="91"/>
      <c r="R16" s="91"/>
      <c r="S16" s="91"/>
    </row>
    <row r="17" spans="2:19" ht="15" thickTop="1" thickBot="1">
      <c r="B17" s="91"/>
      <c r="C17" s="91" t="s">
        <v>216</v>
      </c>
      <c r="D17" s="105"/>
      <c r="E17" s="134">
        <v>8</v>
      </c>
      <c r="F17" s="91" t="s">
        <v>191</v>
      </c>
      <c r="G17" s="130">
        <v>0.42</v>
      </c>
      <c r="H17" s="91" t="s">
        <v>210</v>
      </c>
      <c r="I17" s="302">
        <f>E$12</f>
        <v>1540</v>
      </c>
      <c r="J17" s="91" t="s">
        <v>209</v>
      </c>
      <c r="K17" s="304">
        <f t="shared" ref="K17:K22" si="0">E17*G17*I17</f>
        <v>5174.3999999999996</v>
      </c>
      <c r="L17" s="91" t="s">
        <v>180</v>
      </c>
      <c r="M17" s="91"/>
      <c r="N17" s="91"/>
      <c r="O17" s="92"/>
      <c r="P17" s="91"/>
      <c r="Q17" s="105" t="s">
        <v>194</v>
      </c>
      <c r="R17" s="308">
        <f t="shared" ref="R17:R22" si="1">K17*M$24</f>
        <v>1552320</v>
      </c>
      <c r="S17" s="91"/>
    </row>
    <row r="18" spans="2:19" ht="15" thickTop="1" thickBot="1">
      <c r="B18" s="91"/>
      <c r="C18" s="91" t="s">
        <v>215</v>
      </c>
      <c r="D18" s="105"/>
      <c r="E18" s="134">
        <v>4</v>
      </c>
      <c r="F18" s="91" t="s">
        <v>191</v>
      </c>
      <c r="G18" s="130">
        <v>2.88</v>
      </c>
      <c r="H18" s="91" t="s">
        <v>210</v>
      </c>
      <c r="I18" s="302">
        <f>E$12</f>
        <v>1540</v>
      </c>
      <c r="J18" s="91" t="s">
        <v>209</v>
      </c>
      <c r="K18" s="304">
        <f t="shared" si="0"/>
        <v>17740.8</v>
      </c>
      <c r="L18" s="91" t="s">
        <v>180</v>
      </c>
      <c r="M18" s="91"/>
      <c r="N18" s="91"/>
      <c r="O18" s="92"/>
      <c r="P18" s="91"/>
      <c r="Q18" s="105" t="s">
        <v>194</v>
      </c>
      <c r="R18" s="308">
        <f t="shared" si="1"/>
        <v>5322240</v>
      </c>
      <c r="S18" s="91"/>
    </row>
    <row r="19" spans="2:19" ht="15" thickTop="1" thickBot="1">
      <c r="B19" s="91"/>
      <c r="C19" s="91" t="s">
        <v>214</v>
      </c>
      <c r="D19" s="107"/>
      <c r="E19" s="134">
        <v>2</v>
      </c>
      <c r="F19" s="91" t="s">
        <v>191</v>
      </c>
      <c r="G19" s="130">
        <f>G17+G18</f>
        <v>3.3</v>
      </c>
      <c r="H19" s="91" t="s">
        <v>210</v>
      </c>
      <c r="I19" s="302">
        <f>E$12</f>
        <v>1540</v>
      </c>
      <c r="J19" s="91" t="s">
        <v>209</v>
      </c>
      <c r="K19" s="304">
        <f t="shared" si="0"/>
        <v>10164</v>
      </c>
      <c r="L19" s="91" t="s">
        <v>180</v>
      </c>
      <c r="M19" s="91"/>
      <c r="N19" s="91"/>
      <c r="O19" s="92"/>
      <c r="P19" s="91"/>
      <c r="Q19" s="107" t="s">
        <v>166</v>
      </c>
      <c r="R19" s="309">
        <f t="shared" si="1"/>
        <v>3049200</v>
      </c>
      <c r="S19" s="91"/>
    </row>
    <row r="20" spans="2:19" ht="15" thickTop="1" thickBot="1">
      <c r="B20" s="91"/>
      <c r="C20" s="91" t="s">
        <v>213</v>
      </c>
      <c r="D20" s="105"/>
      <c r="E20" s="134">
        <v>8</v>
      </c>
      <c r="F20" s="91" t="s">
        <v>191</v>
      </c>
      <c r="G20" s="130">
        <v>2.93</v>
      </c>
      <c r="H20" s="91" t="s">
        <v>210</v>
      </c>
      <c r="I20" s="302">
        <f>H$12</f>
        <v>660</v>
      </c>
      <c r="J20" s="91" t="s">
        <v>209</v>
      </c>
      <c r="K20" s="304">
        <f t="shared" si="0"/>
        <v>15470.400000000001</v>
      </c>
      <c r="L20" s="91" t="s">
        <v>180</v>
      </c>
      <c r="M20" s="91"/>
      <c r="N20" s="91"/>
      <c r="O20" s="92"/>
      <c r="P20" s="91"/>
      <c r="Q20" s="105" t="s">
        <v>194</v>
      </c>
      <c r="R20" s="308">
        <f t="shared" si="1"/>
        <v>4641120</v>
      </c>
      <c r="S20" s="91"/>
    </row>
    <row r="21" spans="2:19" ht="15" thickTop="1" thickBot="1">
      <c r="B21" s="91"/>
      <c r="C21" s="91" t="s">
        <v>212</v>
      </c>
      <c r="D21" s="107"/>
      <c r="E21" s="134">
        <v>2</v>
      </c>
      <c r="F21" s="91" t="s">
        <v>191</v>
      </c>
      <c r="G21" s="130">
        <v>3.3</v>
      </c>
      <c r="H21" s="91" t="s">
        <v>210</v>
      </c>
      <c r="I21" s="302">
        <f>H$12</f>
        <v>660</v>
      </c>
      <c r="J21" s="91" t="s">
        <v>209</v>
      </c>
      <c r="K21" s="304">
        <f t="shared" si="0"/>
        <v>4356</v>
      </c>
      <c r="L21" s="91" t="s">
        <v>180</v>
      </c>
      <c r="N21" s="91"/>
      <c r="O21" s="92"/>
      <c r="P21" s="91"/>
      <c r="Q21" s="107" t="s">
        <v>166</v>
      </c>
      <c r="R21" s="309">
        <f t="shared" si="1"/>
        <v>1306800</v>
      </c>
      <c r="S21" s="91"/>
    </row>
    <row r="22" spans="2:19" ht="15" thickTop="1" thickBot="1">
      <c r="B22" s="91"/>
      <c r="C22" s="91" t="s">
        <v>211</v>
      </c>
      <c r="D22" s="107"/>
      <c r="E22" s="134">
        <v>2.5</v>
      </c>
      <c r="F22" s="91" t="s">
        <v>191</v>
      </c>
      <c r="G22" s="130">
        <v>3</v>
      </c>
      <c r="H22" s="91" t="s">
        <v>210</v>
      </c>
      <c r="I22" s="302">
        <f>$E9</f>
        <v>2200</v>
      </c>
      <c r="J22" s="91" t="s">
        <v>209</v>
      </c>
      <c r="K22" s="304">
        <f t="shared" si="0"/>
        <v>16500</v>
      </c>
      <c r="L22" s="91" t="s">
        <v>208</v>
      </c>
      <c r="M22" s="108"/>
      <c r="N22" s="91"/>
      <c r="O22" s="92"/>
      <c r="P22" s="91"/>
      <c r="Q22" s="107" t="s">
        <v>166</v>
      </c>
      <c r="R22" s="309">
        <f t="shared" si="1"/>
        <v>4950000</v>
      </c>
      <c r="S22" s="91"/>
    </row>
    <row r="23" spans="2:19" ht="14.25" thickTop="1">
      <c r="B23" s="91"/>
      <c r="C23" s="91"/>
      <c r="D23" s="107"/>
      <c r="E23" s="108"/>
      <c r="F23" s="108"/>
      <c r="G23" s="108"/>
      <c r="H23" s="108"/>
      <c r="I23" s="108"/>
      <c r="J23" s="108"/>
      <c r="K23" s="108"/>
      <c r="L23" s="108"/>
      <c r="M23" s="108" t="s">
        <v>183</v>
      </c>
      <c r="N23" s="91"/>
      <c r="O23" s="92"/>
      <c r="P23" s="91"/>
      <c r="Q23" s="91"/>
      <c r="R23" s="91"/>
      <c r="S23" s="91"/>
    </row>
    <row r="24" spans="2:19" ht="15" customHeight="1">
      <c r="B24" s="91"/>
      <c r="C24" s="91"/>
      <c r="D24" s="91"/>
      <c r="E24" s="91" t="s">
        <v>207</v>
      </c>
      <c r="F24" s="91"/>
      <c r="G24" s="91"/>
      <c r="H24" s="91"/>
      <c r="I24" s="91"/>
      <c r="J24" s="106" t="s">
        <v>189</v>
      </c>
      <c r="K24" s="304">
        <f>SUM(K17:K22)</f>
        <v>69405.600000000006</v>
      </c>
      <c r="L24" s="91" t="s">
        <v>188</v>
      </c>
      <c r="M24" s="130">
        <v>300</v>
      </c>
      <c r="N24" s="91" t="s">
        <v>179</v>
      </c>
      <c r="O24" s="306">
        <f>K24*M24</f>
        <v>20821680</v>
      </c>
      <c r="P24" s="91" t="s">
        <v>162</v>
      </c>
      <c r="Q24" s="91" t="s">
        <v>187</v>
      </c>
      <c r="R24" s="310">
        <f>SUM(R17:R23)</f>
        <v>20821680</v>
      </c>
      <c r="S24" s="91"/>
    </row>
    <row r="25" spans="2:19">
      <c r="B25" s="91"/>
      <c r="C25" s="91"/>
      <c r="D25" s="91"/>
      <c r="E25" s="91"/>
      <c r="F25" s="91"/>
      <c r="G25" s="91"/>
      <c r="H25" s="91"/>
      <c r="I25" s="91"/>
      <c r="J25" s="106" t="s">
        <v>205</v>
      </c>
      <c r="K25" s="305">
        <f>K24/$E$9</f>
        <v>31.548000000000002</v>
      </c>
      <c r="L25" s="91" t="s">
        <v>206</v>
      </c>
      <c r="M25" s="91"/>
      <c r="N25" s="106" t="s">
        <v>205</v>
      </c>
      <c r="O25" s="307">
        <f>O24/$E$10</f>
        <v>694.05600000000004</v>
      </c>
      <c r="P25" s="91" t="s">
        <v>160</v>
      </c>
      <c r="Q25" s="91"/>
      <c r="R25" s="91"/>
      <c r="S25" s="91"/>
    </row>
    <row r="26" spans="2:19">
      <c r="B26" s="91"/>
      <c r="C26" s="91"/>
      <c r="D26" s="91"/>
      <c r="E26" s="91"/>
      <c r="F26" s="91"/>
      <c r="G26" s="91"/>
      <c r="H26" s="91"/>
      <c r="I26" s="91"/>
      <c r="J26" s="106"/>
      <c r="K26" s="91"/>
      <c r="L26" s="91"/>
      <c r="M26" s="91"/>
      <c r="N26" s="106"/>
      <c r="O26" s="92"/>
      <c r="P26" s="91"/>
      <c r="Q26" s="91"/>
      <c r="R26" s="91"/>
      <c r="S26" s="91"/>
    </row>
    <row r="27" spans="2:19">
      <c r="B27" s="91"/>
      <c r="C27" s="91" t="s">
        <v>204</v>
      </c>
      <c r="D27" s="91"/>
      <c r="E27" s="91" t="s">
        <v>103</v>
      </c>
      <c r="F27" s="91"/>
      <c r="G27" s="91" t="s">
        <v>203</v>
      </c>
      <c r="H27" s="91"/>
      <c r="I27" s="91" t="s">
        <v>199</v>
      </c>
      <c r="J27" s="106"/>
      <c r="K27" s="91"/>
      <c r="L27" s="91"/>
      <c r="M27" s="91"/>
      <c r="N27" s="106"/>
      <c r="O27" s="92"/>
      <c r="P27" s="91"/>
      <c r="Q27" s="91"/>
      <c r="R27" s="91"/>
      <c r="S27" s="91"/>
    </row>
    <row r="28" spans="2:19">
      <c r="B28" s="91"/>
      <c r="C28" s="91" t="s">
        <v>196</v>
      </c>
      <c r="D28" s="91"/>
      <c r="E28" s="91">
        <f>E10</f>
        <v>30000</v>
      </c>
      <c r="F28" s="91" t="s">
        <v>202</v>
      </c>
      <c r="G28" s="130">
        <v>4.7000000000000002E-3</v>
      </c>
      <c r="H28" s="91" t="s">
        <v>201</v>
      </c>
      <c r="I28" s="302">
        <f>E28*G28</f>
        <v>141</v>
      </c>
      <c r="J28" s="133" t="s">
        <v>200</v>
      </c>
      <c r="K28" s="91"/>
      <c r="L28" s="91"/>
      <c r="M28" s="91"/>
      <c r="N28" s="106"/>
      <c r="O28" s="92"/>
      <c r="P28" s="91"/>
      <c r="Q28" s="91"/>
      <c r="R28" s="91"/>
      <c r="S28" s="91"/>
    </row>
    <row r="29" spans="2:19">
      <c r="B29" s="91"/>
      <c r="C29" s="91" t="s">
        <v>195</v>
      </c>
      <c r="D29" s="91"/>
      <c r="E29" s="91">
        <f>E10</f>
        <v>30000</v>
      </c>
      <c r="F29" s="91" t="s">
        <v>202</v>
      </c>
      <c r="G29" s="130">
        <v>2.5000000000000001E-3</v>
      </c>
      <c r="H29" s="91" t="s">
        <v>201</v>
      </c>
      <c r="I29" s="302">
        <f>E29*G29</f>
        <v>75</v>
      </c>
      <c r="J29" s="133" t="s">
        <v>200</v>
      </c>
      <c r="K29" s="91"/>
      <c r="L29" s="91"/>
      <c r="M29" s="91"/>
      <c r="N29" s="106"/>
      <c r="O29" s="92"/>
      <c r="P29" s="91"/>
      <c r="Q29" s="91"/>
      <c r="R29" s="91"/>
      <c r="S29" s="91"/>
    </row>
    <row r="30" spans="2:19">
      <c r="B30" s="91"/>
      <c r="C30" s="91" t="s">
        <v>193</v>
      </c>
      <c r="D30" s="91"/>
      <c r="E30" s="91">
        <f>E10</f>
        <v>30000</v>
      </c>
      <c r="F30" s="91" t="s">
        <v>202</v>
      </c>
      <c r="G30" s="130">
        <v>4.7000000000000002E-3</v>
      </c>
      <c r="H30" s="91" t="s">
        <v>201</v>
      </c>
      <c r="I30" s="302">
        <f>E30*G30</f>
        <v>141</v>
      </c>
      <c r="J30" s="133" t="s">
        <v>200</v>
      </c>
      <c r="K30" s="91"/>
      <c r="L30" s="91"/>
      <c r="M30" s="91"/>
      <c r="N30" s="106"/>
      <c r="O30" s="92"/>
      <c r="P30" s="91"/>
      <c r="Q30" s="91"/>
      <c r="R30" s="91"/>
      <c r="S30" s="91"/>
    </row>
    <row r="31" spans="2:19">
      <c r="B31" s="91"/>
      <c r="C31" s="91"/>
      <c r="D31" s="91"/>
      <c r="E31" s="91"/>
      <c r="F31" s="91"/>
      <c r="G31" s="91"/>
      <c r="H31" s="91"/>
      <c r="I31" s="91"/>
      <c r="J31" s="106"/>
      <c r="K31" s="91"/>
      <c r="L31" s="91"/>
      <c r="M31" s="91"/>
      <c r="N31" s="106"/>
      <c r="O31" s="92"/>
      <c r="P31" s="91"/>
      <c r="Q31" s="91"/>
      <c r="R31" s="91"/>
      <c r="S31" s="91"/>
    </row>
    <row r="32" spans="2:19">
      <c r="B32" s="91"/>
      <c r="C32" s="91"/>
      <c r="D32" s="91"/>
      <c r="E32" s="91" t="s">
        <v>199</v>
      </c>
      <c r="F32" s="91"/>
      <c r="G32" s="91" t="s">
        <v>198</v>
      </c>
      <c r="H32" s="91"/>
      <c r="I32" s="91" t="s">
        <v>197</v>
      </c>
      <c r="J32" s="91"/>
      <c r="K32" s="91"/>
      <c r="L32" s="91"/>
      <c r="M32" s="91"/>
      <c r="N32" s="106"/>
      <c r="O32" s="92"/>
      <c r="P32" s="91"/>
      <c r="Q32" s="91"/>
      <c r="R32" s="91"/>
      <c r="S32" s="91"/>
    </row>
    <row r="33" spans="2:21">
      <c r="B33" s="91"/>
      <c r="C33" s="91" t="s">
        <v>196</v>
      </c>
      <c r="D33" s="105"/>
      <c r="E33" s="91">
        <f>I28</f>
        <v>141</v>
      </c>
      <c r="F33" s="91" t="s">
        <v>192</v>
      </c>
      <c r="G33" s="132">
        <f>E17</f>
        <v>8</v>
      </c>
      <c r="H33" s="91" t="s">
        <v>191</v>
      </c>
      <c r="I33" s="228">
        <v>3</v>
      </c>
      <c r="J33" s="91" t="s">
        <v>190</v>
      </c>
      <c r="K33" s="311">
        <f>E33*G33*I33</f>
        <v>3384</v>
      </c>
      <c r="L33" s="91" t="s">
        <v>180</v>
      </c>
      <c r="M33" s="91"/>
      <c r="N33" s="106"/>
      <c r="O33" s="92"/>
      <c r="P33" s="91"/>
      <c r="Q33" s="105" t="s">
        <v>194</v>
      </c>
      <c r="R33" s="308">
        <f>K33*M$36</f>
        <v>812160</v>
      </c>
      <c r="S33" s="91"/>
    </row>
    <row r="34" spans="2:21">
      <c r="B34" s="91"/>
      <c r="C34" s="91" t="s">
        <v>195</v>
      </c>
      <c r="D34" s="105"/>
      <c r="E34" s="91">
        <f>I29</f>
        <v>75</v>
      </c>
      <c r="F34" s="91" t="s">
        <v>192</v>
      </c>
      <c r="G34" s="132">
        <f>E18</f>
        <v>4</v>
      </c>
      <c r="H34" s="91" t="s">
        <v>191</v>
      </c>
      <c r="I34" s="228">
        <v>3</v>
      </c>
      <c r="J34" s="91" t="s">
        <v>190</v>
      </c>
      <c r="K34" s="311">
        <f>E34*G34*I34</f>
        <v>900</v>
      </c>
      <c r="L34" s="91" t="s">
        <v>180</v>
      </c>
      <c r="M34" s="91"/>
      <c r="N34" s="106"/>
      <c r="O34" s="92"/>
      <c r="P34" s="91"/>
      <c r="Q34" s="105" t="s">
        <v>194</v>
      </c>
      <c r="R34" s="308">
        <f>K34*M$36</f>
        <v>216000</v>
      </c>
      <c r="S34" s="91"/>
    </row>
    <row r="35" spans="2:21">
      <c r="B35" s="91"/>
      <c r="C35" s="91" t="s">
        <v>193</v>
      </c>
      <c r="D35" s="107"/>
      <c r="E35" s="91">
        <f>I30</f>
        <v>141</v>
      </c>
      <c r="F35" s="91" t="s">
        <v>192</v>
      </c>
      <c r="G35" s="132">
        <f>E19</f>
        <v>2</v>
      </c>
      <c r="H35" s="91" t="s">
        <v>191</v>
      </c>
      <c r="I35" s="228">
        <v>3</v>
      </c>
      <c r="J35" s="91" t="s">
        <v>190</v>
      </c>
      <c r="K35" s="311">
        <f>E35*G35*I35</f>
        <v>846</v>
      </c>
      <c r="L35" s="91" t="s">
        <v>180</v>
      </c>
      <c r="M35" s="108" t="s">
        <v>183</v>
      </c>
      <c r="N35" s="91"/>
      <c r="O35" s="92"/>
      <c r="P35" s="91"/>
      <c r="Q35" s="107" t="s">
        <v>166</v>
      </c>
      <c r="R35" s="309">
        <f>K35*M$36</f>
        <v>203040</v>
      </c>
      <c r="S35" s="91"/>
    </row>
    <row r="36" spans="2:21">
      <c r="B36" s="91"/>
      <c r="C36" s="91"/>
      <c r="D36" s="91"/>
      <c r="E36" s="91"/>
      <c r="F36" s="91"/>
      <c r="G36" s="91"/>
      <c r="H36" s="91"/>
      <c r="I36" s="91"/>
      <c r="J36" s="106" t="s">
        <v>189</v>
      </c>
      <c r="K36" s="304">
        <f>SUM(K33:K35)</f>
        <v>5130</v>
      </c>
      <c r="L36" s="91" t="s">
        <v>188</v>
      </c>
      <c r="M36" s="130">
        <v>240</v>
      </c>
      <c r="N36" s="91" t="s">
        <v>179</v>
      </c>
      <c r="O36" s="306">
        <f>K36*M36</f>
        <v>1231200</v>
      </c>
      <c r="P36" s="91" t="s">
        <v>162</v>
      </c>
      <c r="Q36" s="91" t="s">
        <v>187</v>
      </c>
      <c r="R36" s="310">
        <f>SUM(R33:R35)</f>
        <v>1231200</v>
      </c>
      <c r="S36" s="91"/>
      <c r="T36" s="312">
        <f>(O24+O36)/E9/M36</f>
        <v>41.766818181818181</v>
      </c>
      <c r="U36" s="89" t="s">
        <v>176</v>
      </c>
    </row>
    <row r="37" spans="2:21">
      <c r="B37" s="91"/>
      <c r="C37" s="91"/>
      <c r="D37" s="91"/>
      <c r="E37" s="91"/>
      <c r="F37" s="91"/>
      <c r="G37" s="91"/>
      <c r="H37" s="91"/>
      <c r="I37" s="91"/>
      <c r="J37" s="106"/>
      <c r="K37" s="91"/>
      <c r="L37" s="91"/>
      <c r="M37" s="91"/>
      <c r="N37" s="106"/>
      <c r="O37" s="92"/>
      <c r="P37" s="91"/>
      <c r="Q37" s="91"/>
      <c r="R37" s="91"/>
      <c r="S37" s="91"/>
    </row>
    <row r="38" spans="2:21" ht="14.25" thickBot="1">
      <c r="B38" s="91"/>
      <c r="C38" s="91" t="s">
        <v>186</v>
      </c>
      <c r="D38" s="91"/>
      <c r="E38" s="91"/>
      <c r="F38" s="91"/>
      <c r="G38" s="91" t="s">
        <v>185</v>
      </c>
      <c r="H38" s="91"/>
      <c r="I38" s="91" t="s">
        <v>184</v>
      </c>
      <c r="J38" s="91"/>
      <c r="K38" s="91"/>
      <c r="L38" s="91"/>
      <c r="M38" s="108" t="s">
        <v>183</v>
      </c>
      <c r="N38" s="91"/>
      <c r="O38" s="92"/>
      <c r="P38" s="91"/>
      <c r="Q38" s="91"/>
      <c r="R38" s="91"/>
      <c r="S38" s="91"/>
    </row>
    <row r="39" spans="2:21" ht="15" thickTop="1" thickBot="1">
      <c r="B39" s="91"/>
      <c r="C39" s="91"/>
      <c r="D39" s="107"/>
      <c r="E39" s="91"/>
      <c r="F39" s="91"/>
      <c r="G39" s="130">
        <v>35</v>
      </c>
      <c r="H39" s="91" t="s">
        <v>182</v>
      </c>
      <c r="I39" s="110">
        <v>800</v>
      </c>
      <c r="J39" s="91" t="s">
        <v>181</v>
      </c>
      <c r="K39" s="302">
        <f>G39*I39</f>
        <v>28000</v>
      </c>
      <c r="L39" s="91" t="s">
        <v>180</v>
      </c>
      <c r="M39" s="130">
        <v>240</v>
      </c>
      <c r="N39" s="91" t="s">
        <v>179</v>
      </c>
      <c r="O39" s="306">
        <f>K39*M39</f>
        <v>6720000</v>
      </c>
      <c r="P39" s="91" t="s">
        <v>162</v>
      </c>
      <c r="Q39" s="107" t="s">
        <v>166</v>
      </c>
      <c r="R39" s="313">
        <f>K39*M39</f>
        <v>6720000</v>
      </c>
      <c r="S39" s="91"/>
    </row>
    <row r="40" spans="2:21" ht="14.25" thickTop="1">
      <c r="B40" s="91"/>
      <c r="C40" s="91"/>
      <c r="D40" s="107"/>
      <c r="E40" s="91"/>
      <c r="F40" s="91"/>
      <c r="G40" s="91"/>
      <c r="H40" s="91"/>
      <c r="I40" s="91"/>
      <c r="J40" s="91"/>
      <c r="K40" s="91"/>
      <c r="L40" s="91"/>
      <c r="M40" s="91"/>
      <c r="N40" s="91"/>
      <c r="O40" s="91"/>
      <c r="P40" s="91"/>
      <c r="Q40" s="91"/>
      <c r="R40" s="91"/>
      <c r="S40" s="91"/>
    </row>
    <row r="41" spans="2:21">
      <c r="B41" s="91"/>
      <c r="C41" s="108"/>
      <c r="D41" s="129"/>
      <c r="E41" s="108"/>
      <c r="F41" s="108"/>
      <c r="G41" s="108"/>
      <c r="H41" s="108"/>
      <c r="I41" s="128"/>
      <c r="J41" s="108"/>
      <c r="K41" s="108"/>
      <c r="L41" s="108"/>
      <c r="M41" s="108"/>
      <c r="N41" s="108"/>
      <c r="O41" s="108"/>
      <c r="P41" s="108"/>
      <c r="Q41" s="108"/>
      <c r="R41" s="108"/>
      <c r="S41" s="108"/>
    </row>
    <row r="42" spans="2:21">
      <c r="B42" s="91"/>
      <c r="C42" s="108"/>
      <c r="D42" s="123"/>
      <c r="E42" s="108"/>
      <c r="F42" s="108"/>
      <c r="G42" s="108"/>
      <c r="H42" s="127"/>
      <c r="I42" s="126"/>
      <c r="J42" s="125"/>
      <c r="K42" s="108"/>
      <c r="L42" s="108"/>
      <c r="M42" s="108"/>
      <c r="N42" s="108"/>
      <c r="O42" s="124"/>
      <c r="P42" s="108"/>
      <c r="Q42" s="123"/>
      <c r="R42" s="122"/>
      <c r="S42" s="108"/>
    </row>
    <row r="43" spans="2:21">
      <c r="B43" s="91"/>
      <c r="C43" s="91"/>
      <c r="D43" s="91"/>
      <c r="E43" s="91"/>
      <c r="F43" s="91"/>
      <c r="G43" s="91"/>
      <c r="H43" s="91"/>
      <c r="I43" s="109"/>
      <c r="J43" s="91"/>
      <c r="K43" s="91"/>
      <c r="L43" s="91"/>
      <c r="M43" s="104"/>
      <c r="N43" s="91"/>
      <c r="O43" s="92"/>
      <c r="P43" s="91"/>
      <c r="Q43" s="91"/>
      <c r="R43" s="91"/>
      <c r="S43" s="91"/>
    </row>
    <row r="44" spans="2:21">
      <c r="B44" s="91" t="s">
        <v>178</v>
      </c>
      <c r="C44" s="91"/>
      <c r="D44" s="91"/>
      <c r="E44" s="91"/>
      <c r="F44" s="91"/>
      <c r="G44" s="91"/>
      <c r="H44" s="91"/>
      <c r="I44" s="91"/>
      <c r="J44" s="91"/>
      <c r="K44" s="91"/>
      <c r="L44" s="115"/>
      <c r="M44" s="108"/>
      <c r="N44" s="91"/>
      <c r="O44" s="92"/>
      <c r="P44" s="91"/>
      <c r="Q44" s="91"/>
      <c r="R44" s="91"/>
      <c r="S44" s="91"/>
    </row>
    <row r="45" spans="2:21">
      <c r="B45" s="91"/>
      <c r="C45" s="91"/>
      <c r="D45" s="91"/>
      <c r="E45" s="91"/>
      <c r="F45" s="91"/>
      <c r="G45" s="91"/>
      <c r="H45" s="91"/>
      <c r="I45" s="91"/>
      <c r="J45" s="107"/>
      <c r="K45" s="121"/>
      <c r="L45" s="91"/>
      <c r="M45" s="121"/>
      <c r="N45" s="91"/>
      <c r="O45" s="314">
        <f>R19+R21+R22+R35+R39</f>
        <v>16229040</v>
      </c>
      <c r="P45" s="91" t="s">
        <v>162</v>
      </c>
      <c r="Q45" s="91" t="s">
        <v>116</v>
      </c>
      <c r="R45" s="91"/>
      <c r="S45" s="91"/>
    </row>
    <row r="46" spans="2:21" ht="14.25" thickBot="1">
      <c r="B46" s="91"/>
      <c r="C46" s="91"/>
      <c r="D46" s="91"/>
      <c r="E46" s="91"/>
      <c r="F46" s="91"/>
      <c r="G46" s="91"/>
      <c r="H46" s="91"/>
      <c r="I46" s="91"/>
      <c r="J46" s="105"/>
      <c r="K46" s="120"/>
      <c r="L46" s="91"/>
      <c r="M46" s="120"/>
      <c r="N46" s="91"/>
      <c r="O46" s="315">
        <f>R17+R18+R20+R33+R34</f>
        <v>12543840</v>
      </c>
      <c r="P46" s="91" t="s">
        <v>162</v>
      </c>
      <c r="Q46" s="104" t="s">
        <v>117</v>
      </c>
      <c r="R46" s="91"/>
      <c r="S46" s="91"/>
    </row>
    <row r="47" spans="2:21" ht="15" thickTop="1" thickBot="1">
      <c r="B47" s="91"/>
      <c r="C47" s="91"/>
      <c r="D47" s="91"/>
      <c r="E47" s="91"/>
      <c r="F47" s="91"/>
      <c r="G47" s="91"/>
      <c r="H47" s="91"/>
      <c r="I47" s="91"/>
      <c r="J47" s="105"/>
      <c r="K47" s="91" t="s">
        <v>161</v>
      </c>
      <c r="L47" s="115"/>
      <c r="M47" s="119"/>
      <c r="N47" s="118" t="s">
        <v>163</v>
      </c>
      <c r="O47" s="316">
        <f>O24+O36+O39</f>
        <v>28772880</v>
      </c>
      <c r="P47" s="117" t="s">
        <v>162</v>
      </c>
      <c r="Q47" s="116" t="s">
        <v>177</v>
      </c>
      <c r="R47" s="97"/>
      <c r="S47" s="91"/>
      <c r="T47" s="312">
        <f>O47/E9/M39</f>
        <v>54.494090909090907</v>
      </c>
      <c r="U47" s="89" t="s">
        <v>176</v>
      </c>
    </row>
    <row r="48" spans="2:21" ht="15" thickTop="1" thickBot="1">
      <c r="B48" s="91"/>
      <c r="C48" s="91"/>
      <c r="D48" s="91"/>
      <c r="E48" s="91"/>
      <c r="F48" s="91"/>
      <c r="G48" s="91"/>
      <c r="H48" s="91"/>
      <c r="I48" s="91"/>
      <c r="J48" s="91"/>
      <c r="K48" s="91"/>
      <c r="L48" s="115"/>
      <c r="M48" s="114"/>
      <c r="N48" s="113" t="s">
        <v>161</v>
      </c>
      <c r="O48" s="317">
        <f>O47/$E$10</f>
        <v>959.096</v>
      </c>
      <c r="P48" s="112" t="s">
        <v>160</v>
      </c>
      <c r="Q48" s="111"/>
      <c r="R48" s="97"/>
      <c r="S48" s="91"/>
    </row>
    <row r="49" spans="2:19" ht="15" thickTop="1" thickBot="1">
      <c r="B49" s="91" t="s">
        <v>175</v>
      </c>
      <c r="C49" s="91" t="s">
        <v>174</v>
      </c>
      <c r="D49" s="91"/>
      <c r="E49" s="91"/>
      <c r="F49" s="91"/>
      <c r="G49" s="91"/>
      <c r="H49" s="91"/>
      <c r="I49" s="91"/>
      <c r="J49" s="91"/>
      <c r="K49" s="91"/>
      <c r="L49" s="91"/>
      <c r="M49" s="109"/>
      <c r="N49" s="91"/>
      <c r="O49" s="92"/>
      <c r="P49" s="91"/>
      <c r="Q49" s="109"/>
      <c r="R49" s="91"/>
      <c r="S49" s="91"/>
    </row>
    <row r="50" spans="2:19" ht="15" thickTop="1" thickBot="1">
      <c r="B50" s="91"/>
      <c r="C50" s="91" t="s">
        <v>173</v>
      </c>
      <c r="D50" s="91"/>
      <c r="E50" s="91"/>
      <c r="F50" s="91"/>
      <c r="G50" s="91"/>
      <c r="H50" s="110">
        <v>20</v>
      </c>
      <c r="I50" s="91" t="s">
        <v>172</v>
      </c>
      <c r="J50" s="91"/>
      <c r="K50" s="91"/>
      <c r="L50" s="91"/>
      <c r="M50" s="109"/>
      <c r="N50" s="106" t="s">
        <v>171</v>
      </c>
      <c r="O50" s="306">
        <f>O47*H50/100</f>
        <v>5754576</v>
      </c>
      <c r="P50" s="91" t="s">
        <v>162</v>
      </c>
      <c r="Q50" s="91" t="s">
        <v>170</v>
      </c>
      <c r="R50" s="91"/>
      <c r="S50" s="91"/>
    </row>
    <row r="51" spans="2:19" ht="14.25" thickTop="1">
      <c r="B51" s="91"/>
      <c r="C51" s="91" t="s">
        <v>169</v>
      </c>
      <c r="D51" s="91"/>
      <c r="E51" s="91"/>
      <c r="F51" s="91"/>
      <c r="G51" s="91"/>
      <c r="H51" s="91"/>
      <c r="I51" s="91"/>
      <c r="J51" s="91"/>
      <c r="K51" s="91"/>
      <c r="L51" s="91"/>
      <c r="M51" s="109"/>
      <c r="N51" s="106" t="s">
        <v>168</v>
      </c>
      <c r="O51" s="306">
        <f>IF(O50&lt;O46,O50,O46)</f>
        <v>5754576</v>
      </c>
      <c r="P51" s="91" t="s">
        <v>162</v>
      </c>
      <c r="Q51" s="91" t="s">
        <v>167</v>
      </c>
      <c r="R51" s="91"/>
      <c r="S51" s="91"/>
    </row>
    <row r="52" spans="2:19">
      <c r="B52" s="91"/>
      <c r="C52" s="91"/>
      <c r="D52" s="91"/>
      <c r="E52" s="91"/>
      <c r="F52" s="91"/>
      <c r="G52" s="91"/>
      <c r="H52" s="91"/>
      <c r="I52" s="91"/>
      <c r="J52" s="91"/>
      <c r="K52" s="91"/>
      <c r="L52" s="91"/>
      <c r="M52" s="108"/>
      <c r="N52" s="91"/>
      <c r="O52" s="92"/>
      <c r="P52" s="91"/>
      <c r="Q52" s="91"/>
      <c r="R52" s="91"/>
      <c r="S52" s="91"/>
    </row>
    <row r="53" spans="2:19">
      <c r="B53" s="91"/>
      <c r="C53" s="91"/>
      <c r="D53" s="91"/>
      <c r="E53" s="91"/>
      <c r="F53" s="91"/>
      <c r="G53" s="91"/>
      <c r="H53" s="91"/>
      <c r="I53" s="91"/>
      <c r="J53" s="107" t="s">
        <v>166</v>
      </c>
      <c r="K53" s="91"/>
      <c r="L53" s="91"/>
      <c r="M53" s="91"/>
      <c r="N53" s="91"/>
      <c r="O53" s="318">
        <f>O45</f>
        <v>16229040</v>
      </c>
      <c r="P53" s="91" t="s">
        <v>162</v>
      </c>
      <c r="Q53" s="91" t="s">
        <v>116</v>
      </c>
      <c r="R53" s="91"/>
      <c r="S53" s="91"/>
    </row>
    <row r="54" spans="2:19" ht="14.25" thickBot="1">
      <c r="B54" s="91"/>
      <c r="C54" s="91"/>
      <c r="D54" s="91"/>
      <c r="E54" s="91"/>
      <c r="F54" s="91"/>
      <c r="G54" s="106"/>
      <c r="H54" s="91"/>
      <c r="I54" s="91"/>
      <c r="J54" s="105" t="s">
        <v>165</v>
      </c>
      <c r="K54" s="91"/>
      <c r="L54" s="91"/>
      <c r="M54" s="91"/>
      <c r="N54" s="91"/>
      <c r="O54" s="319">
        <f>O46-O51</f>
        <v>6789264</v>
      </c>
      <c r="P54" s="91" t="s">
        <v>162</v>
      </c>
      <c r="Q54" s="104" t="s">
        <v>164</v>
      </c>
      <c r="R54" s="91"/>
      <c r="S54" s="91"/>
    </row>
    <row r="55" spans="2:19" ht="15" thickTop="1" thickBot="1">
      <c r="B55" s="91"/>
      <c r="C55" s="91"/>
      <c r="D55" s="91"/>
      <c r="E55" s="91"/>
      <c r="F55" s="91"/>
      <c r="G55" s="91"/>
      <c r="H55" s="91"/>
      <c r="I55" s="91"/>
      <c r="J55" s="91"/>
      <c r="K55" s="91"/>
      <c r="L55" s="91"/>
      <c r="M55" s="91"/>
      <c r="N55" s="103" t="s">
        <v>163</v>
      </c>
      <c r="O55" s="320">
        <f>SUM(O53:O54)</f>
        <v>23018304</v>
      </c>
      <c r="P55" s="102" t="s">
        <v>162</v>
      </c>
      <c r="Q55" s="101"/>
      <c r="S55" s="91"/>
    </row>
    <row r="56" spans="2:19" ht="15" thickTop="1" thickBot="1">
      <c r="B56" s="91"/>
      <c r="D56" s="91"/>
      <c r="E56" s="91"/>
      <c r="F56" s="91"/>
      <c r="G56" s="91"/>
      <c r="H56" s="91"/>
      <c r="I56" s="91"/>
      <c r="J56" s="91"/>
      <c r="K56" s="91"/>
      <c r="L56" s="91"/>
      <c r="M56" s="91"/>
      <c r="N56" s="100" t="s">
        <v>161</v>
      </c>
      <c r="O56" s="321">
        <f>O55/$E$10</f>
        <v>767.27679999999998</v>
      </c>
      <c r="P56" s="99" t="s">
        <v>160</v>
      </c>
      <c r="Q56" s="98"/>
      <c r="R56" s="97"/>
      <c r="S56" s="91"/>
    </row>
    <row r="57" spans="2:19" ht="14.25" thickTop="1">
      <c r="B57" s="91"/>
      <c r="C57" s="91" t="s">
        <v>159</v>
      </c>
      <c r="D57" s="91"/>
      <c r="E57" s="91"/>
      <c r="F57" s="91"/>
      <c r="G57" s="91"/>
      <c r="H57" s="91"/>
      <c r="I57" s="91"/>
      <c r="J57" s="91"/>
      <c r="K57" s="91"/>
      <c r="L57" s="91"/>
      <c r="M57" s="91"/>
      <c r="N57" s="96"/>
      <c r="O57" s="95"/>
      <c r="P57" s="94"/>
      <c r="Q57" s="93"/>
      <c r="R57" s="91"/>
      <c r="S57" s="91"/>
    </row>
    <row r="58" spans="2:19">
      <c r="B58" s="91"/>
      <c r="C58" s="91" t="s">
        <v>158</v>
      </c>
      <c r="D58" s="91"/>
      <c r="E58" s="91"/>
      <c r="F58" s="91"/>
      <c r="G58" s="91"/>
      <c r="H58" s="91"/>
      <c r="I58" s="91"/>
      <c r="J58" s="91"/>
      <c r="K58" s="91"/>
      <c r="L58" s="91"/>
      <c r="M58" s="91"/>
      <c r="N58" s="91"/>
      <c r="O58" s="92"/>
      <c r="P58" s="91"/>
      <c r="Q58" s="91"/>
      <c r="R58" s="91"/>
      <c r="S58" s="91"/>
    </row>
    <row r="59" spans="2:19">
      <c r="B59" s="91"/>
      <c r="C59" s="91" t="s">
        <v>157</v>
      </c>
      <c r="D59" s="91"/>
      <c r="E59" s="91"/>
      <c r="F59" s="91"/>
      <c r="G59" s="91"/>
      <c r="H59" s="91"/>
      <c r="I59" s="91"/>
      <c r="J59" s="91"/>
      <c r="K59" s="91"/>
      <c r="L59" s="91"/>
      <c r="M59" s="91"/>
      <c r="N59" s="91"/>
      <c r="O59" s="92"/>
      <c r="P59" s="91"/>
      <c r="Q59" s="91"/>
      <c r="R59" s="91"/>
      <c r="S59" s="91"/>
    </row>
    <row r="60" spans="2:19">
      <c r="B60" s="91"/>
      <c r="C60" s="91" t="s">
        <v>156</v>
      </c>
      <c r="D60" s="91"/>
      <c r="E60" s="91"/>
      <c r="F60" s="91"/>
      <c r="G60" s="91"/>
      <c r="H60" s="91"/>
      <c r="I60" s="91"/>
      <c r="J60" s="91"/>
      <c r="K60" s="91"/>
      <c r="L60" s="91"/>
      <c r="M60" s="91"/>
      <c r="N60" s="91"/>
      <c r="O60" s="92"/>
      <c r="P60" s="91"/>
      <c r="Q60" s="91"/>
      <c r="R60" s="91"/>
      <c r="S60" s="91"/>
    </row>
    <row r="61" spans="2:19">
      <c r="B61" s="91"/>
      <c r="C61" s="91" t="s">
        <v>155</v>
      </c>
      <c r="D61" s="91"/>
      <c r="E61" s="91"/>
      <c r="F61" s="91"/>
      <c r="G61" s="91"/>
      <c r="H61" s="91"/>
      <c r="I61" s="91"/>
      <c r="J61" s="91"/>
      <c r="K61" s="91"/>
      <c r="L61" s="91"/>
      <c r="M61" s="91"/>
      <c r="N61" s="91"/>
      <c r="O61" s="92"/>
      <c r="P61" s="91"/>
      <c r="Q61" s="91"/>
      <c r="R61" s="91"/>
      <c r="S61" s="91"/>
    </row>
    <row r="62" spans="2:19">
      <c r="B62" s="91"/>
      <c r="C62" s="91" t="s">
        <v>154</v>
      </c>
      <c r="D62" s="91"/>
      <c r="E62" s="91"/>
      <c r="F62" s="91"/>
      <c r="G62" s="91"/>
      <c r="H62" s="91"/>
      <c r="I62" s="91"/>
      <c r="J62" s="91"/>
      <c r="K62" s="91"/>
      <c r="L62" s="91"/>
      <c r="M62" s="91"/>
      <c r="N62" s="91"/>
      <c r="O62" s="92"/>
      <c r="P62" s="91"/>
      <c r="Q62" s="91"/>
      <c r="R62" s="91"/>
      <c r="S62" s="91"/>
    </row>
    <row r="63" spans="2:19">
      <c r="C63" s="91" t="s">
        <v>153</v>
      </c>
    </row>
  </sheetData>
  <sheetProtection password="9169" sheet="1" objects="1" scenarios="1"/>
  <phoneticPr fontId="2"/>
  <pageMargins left="0.78740157480314965" right="0.78740157480314965" top="0.98425196850393704" bottom="0.98425196850393704" header="0.51181102362204722" footer="0.51181102362204722"/>
  <pageSetup paperSize="9" scale="57"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4"/>
  <sheetViews>
    <sheetView showGridLines="0" zoomScaleNormal="100" zoomScaleSheetLayoutView="100" workbookViewId="0">
      <selection activeCell="D7" sqref="D7:G7"/>
    </sheetView>
  </sheetViews>
  <sheetFormatPr defaultColWidth="0" defaultRowHeight="13.5" zeroHeight="1"/>
  <cols>
    <col min="1" max="1" width="1.125" customWidth="1"/>
    <col min="2" max="2" width="9" customWidth="1"/>
    <col min="3" max="3" width="25" customWidth="1"/>
    <col min="4" max="11" width="9" customWidth="1"/>
    <col min="12" max="12" width="1.5" customWidth="1"/>
    <col min="13" max="15" width="9" customWidth="1"/>
    <col min="16" max="16" width="9" hidden="1" customWidth="1"/>
    <col min="17" max="18" width="0" hidden="1" customWidth="1"/>
    <col min="19" max="16384" width="9" hidden="1"/>
  </cols>
  <sheetData>
    <row r="1" spans="1:14">
      <c r="A1" s="208" t="s">
        <v>333</v>
      </c>
      <c r="D1" s="208" t="s">
        <v>335</v>
      </c>
    </row>
    <row r="2" spans="1:14">
      <c r="A2" s="208"/>
      <c r="B2" s="208" t="s">
        <v>336</v>
      </c>
    </row>
    <row r="3" spans="1:14">
      <c r="A3" s="208"/>
      <c r="B3" s="208"/>
    </row>
    <row r="4" spans="1:14">
      <c r="B4" s="213" t="s">
        <v>322</v>
      </c>
    </row>
    <row r="5" spans="1:14">
      <c r="B5" s="208"/>
    </row>
    <row r="6" spans="1:14">
      <c r="C6" s="202" t="s">
        <v>313</v>
      </c>
      <c r="D6" s="203"/>
      <c r="E6" t="s">
        <v>314</v>
      </c>
    </row>
    <row r="7" spans="1:14">
      <c r="C7" s="202" t="s">
        <v>312</v>
      </c>
      <c r="D7" s="201"/>
      <c r="E7" s="212" t="s">
        <v>320</v>
      </c>
    </row>
    <row r="8" spans="1:14"/>
    <row r="9" spans="1:14" ht="36">
      <c r="E9" s="199" t="s">
        <v>135</v>
      </c>
      <c r="F9" s="199" t="s">
        <v>136</v>
      </c>
      <c r="G9" s="199" t="s">
        <v>137</v>
      </c>
      <c r="H9" s="199" t="s">
        <v>138</v>
      </c>
      <c r="I9" s="199" t="s">
        <v>139</v>
      </c>
      <c r="J9" s="199" t="s">
        <v>140</v>
      </c>
      <c r="K9" s="199" t="s">
        <v>141</v>
      </c>
      <c r="M9" s="199" t="s">
        <v>163</v>
      </c>
    </row>
    <row r="10" spans="1:14">
      <c r="B10" s="6" t="s">
        <v>315</v>
      </c>
      <c r="C10" s="6"/>
      <c r="D10" t="s">
        <v>103</v>
      </c>
      <c r="E10" s="231"/>
      <c r="F10" s="231">
        <v>3000</v>
      </c>
      <c r="G10" s="231"/>
      <c r="H10" s="231"/>
      <c r="I10" s="231">
        <v>5000</v>
      </c>
      <c r="J10" s="231"/>
      <c r="K10" s="231"/>
      <c r="M10" s="56">
        <f>SUM(E10:L10)</f>
        <v>8000</v>
      </c>
      <c r="N10" s="218" t="s">
        <v>316</v>
      </c>
    </row>
    <row r="11" spans="1:14">
      <c r="D11" t="s">
        <v>311</v>
      </c>
      <c r="E11" s="200">
        <f>E10/$M$10</f>
        <v>0</v>
      </c>
      <c r="F11" s="200">
        <f t="shared" ref="F11:K11" si="0">F10/$M$10</f>
        <v>0.375</v>
      </c>
      <c r="G11" s="200">
        <f t="shared" si="0"/>
        <v>0</v>
      </c>
      <c r="H11" s="200">
        <f t="shared" si="0"/>
        <v>0</v>
      </c>
      <c r="I11" s="200">
        <f t="shared" si="0"/>
        <v>0.625</v>
      </c>
      <c r="J11" s="200">
        <f t="shared" si="0"/>
        <v>0</v>
      </c>
      <c r="K11" s="200">
        <f t="shared" si="0"/>
        <v>0</v>
      </c>
      <c r="M11" s="200">
        <f>SUM(E11:L11)</f>
        <v>1</v>
      </c>
    </row>
    <row r="12" spans="1:14">
      <c r="E12" s="52"/>
      <c r="F12" s="52"/>
      <c r="G12" s="52"/>
      <c r="H12" s="52"/>
      <c r="I12" s="52"/>
      <c r="J12" s="52"/>
      <c r="K12" s="52"/>
    </row>
    <row r="13" spans="1:14">
      <c r="D13" t="s">
        <v>310</v>
      </c>
    </row>
    <row r="14" spans="1:14">
      <c r="B14" s="6" t="s">
        <v>321</v>
      </c>
      <c r="C14" s="6"/>
    </row>
    <row r="15" spans="1:14">
      <c r="B15" s="210"/>
      <c r="C15" s="220" t="s">
        <v>324</v>
      </c>
    </row>
    <row r="16" spans="1:14">
      <c r="B16" s="38">
        <v>1.1000000000000001</v>
      </c>
      <c r="C16" s="39" t="s">
        <v>32</v>
      </c>
      <c r="D16" s="201">
        <f>SUMPRODUCT($E$11:$L$11,E16:L16)</f>
        <v>0</v>
      </c>
      <c r="E16" s="232"/>
      <c r="F16" s="232"/>
      <c r="G16" s="232"/>
      <c r="H16" s="232"/>
      <c r="I16" s="232"/>
      <c r="J16" s="232"/>
      <c r="K16" s="232"/>
      <c r="L16" s="218" t="s">
        <v>317</v>
      </c>
      <c r="M16" s="221"/>
    </row>
    <row r="17" spans="2:15">
      <c r="B17" s="38" t="s">
        <v>33</v>
      </c>
      <c r="C17" s="39" t="s">
        <v>34</v>
      </c>
      <c r="D17" s="201">
        <f>SUMPRODUCT($E$11:$L$11,E17:L17)</f>
        <v>0</v>
      </c>
      <c r="E17" s="232"/>
      <c r="F17" s="232"/>
      <c r="G17" s="232"/>
      <c r="H17" s="232"/>
      <c r="I17" s="232"/>
      <c r="J17" s="232"/>
      <c r="K17" s="232"/>
      <c r="L17" s="218" t="s">
        <v>318</v>
      </c>
    </row>
    <row r="18" spans="2:15">
      <c r="B18" s="38"/>
      <c r="C18" s="38"/>
      <c r="D18" s="38"/>
      <c r="E18" s="38"/>
      <c r="F18" s="38"/>
      <c r="G18" s="38"/>
      <c r="H18" s="38"/>
      <c r="I18" s="38"/>
      <c r="J18" s="38"/>
      <c r="K18" s="38"/>
      <c r="M18" s="38"/>
      <c r="N18" s="38"/>
      <c r="O18" s="38"/>
    </row>
    <row r="19" spans="2:15">
      <c r="C19" s="82" t="s">
        <v>142</v>
      </c>
      <c r="D19" s="82"/>
      <c r="E19" s="82"/>
      <c r="F19" s="82"/>
      <c r="G19" s="86" t="s">
        <v>143</v>
      </c>
      <c r="H19" s="82"/>
    </row>
    <row r="20" spans="2:15">
      <c r="C20" s="87"/>
      <c r="D20" s="85" t="s">
        <v>146</v>
      </c>
      <c r="E20" s="85" t="s">
        <v>147</v>
      </c>
      <c r="F20" s="85" t="s">
        <v>148</v>
      </c>
      <c r="G20" s="85" t="s">
        <v>149</v>
      </c>
      <c r="H20" s="85" t="s">
        <v>107</v>
      </c>
    </row>
    <row r="21" spans="2:15">
      <c r="C21" s="255" t="s">
        <v>135</v>
      </c>
      <c r="D21" s="256">
        <v>1450</v>
      </c>
      <c r="E21" s="256">
        <v>2080</v>
      </c>
      <c r="F21" s="256">
        <v>2900</v>
      </c>
      <c r="G21" s="256">
        <v>3790</v>
      </c>
      <c r="H21" s="233"/>
      <c r="I21" s="218" t="s">
        <v>319</v>
      </c>
    </row>
    <row r="22" spans="2:15">
      <c r="C22" s="255" t="s">
        <v>136</v>
      </c>
      <c r="D22" s="259">
        <v>10440</v>
      </c>
      <c r="E22" s="259">
        <v>15470</v>
      </c>
      <c r="F22" s="259">
        <v>23060</v>
      </c>
      <c r="G22" s="259">
        <v>32010</v>
      </c>
      <c r="H22" s="233"/>
    </row>
    <row r="23" spans="2:15">
      <c r="C23" s="255" t="s">
        <v>339</v>
      </c>
      <c r="D23" s="259">
        <f>IF($K$23=$K$24,D24,IF($K$23=$K$25,D25,D26))</f>
        <v>6120</v>
      </c>
      <c r="E23" s="259">
        <f t="shared" ref="E23:G23" si="1">IF($K$23=$K$24,E24,IF($K$23=$K$25,E25,E26))</f>
        <v>7440</v>
      </c>
      <c r="F23" s="259">
        <f t="shared" si="1"/>
        <v>8760</v>
      </c>
      <c r="G23" s="259">
        <f t="shared" si="1"/>
        <v>10230</v>
      </c>
      <c r="H23" s="233"/>
      <c r="J23" s="221" t="s">
        <v>345</v>
      </c>
      <c r="K23" s="221" t="str">
        <f>IF(G10&lt;J24,K24,IF(G10&lt;J25,K25,K26))</f>
        <v>2千㎡未満</v>
      </c>
    </row>
    <row r="24" spans="2:15" hidden="1">
      <c r="C24" s="257" t="s">
        <v>341</v>
      </c>
      <c r="D24" s="260">
        <v>6120</v>
      </c>
      <c r="E24" s="260">
        <v>7440</v>
      </c>
      <c r="F24" s="260">
        <v>8760</v>
      </c>
      <c r="G24" s="260">
        <v>10230</v>
      </c>
      <c r="H24" s="258"/>
      <c r="J24" s="261">
        <v>2000</v>
      </c>
      <c r="K24" s="261" t="s">
        <v>346</v>
      </c>
    </row>
    <row r="25" spans="2:15" hidden="1">
      <c r="C25" s="257" t="s">
        <v>342</v>
      </c>
      <c r="D25" s="260">
        <v>3740</v>
      </c>
      <c r="E25" s="260">
        <v>4900</v>
      </c>
      <c r="F25" s="260">
        <v>6350</v>
      </c>
      <c r="G25" s="260">
        <v>7240</v>
      </c>
      <c r="H25" s="258"/>
      <c r="J25" s="261">
        <v>10000</v>
      </c>
      <c r="K25" s="261" t="s">
        <v>347</v>
      </c>
    </row>
    <row r="26" spans="2:15" hidden="1">
      <c r="C26" s="257" t="s">
        <v>343</v>
      </c>
      <c r="D26" s="260">
        <v>2460</v>
      </c>
      <c r="E26" s="260">
        <v>3080</v>
      </c>
      <c r="F26" s="260">
        <v>3700</v>
      </c>
      <c r="G26" s="260">
        <v>4390</v>
      </c>
      <c r="H26" s="258"/>
      <c r="J26" s="261"/>
      <c r="K26" s="261" t="s">
        <v>348</v>
      </c>
    </row>
    <row r="27" spans="2:15">
      <c r="C27" s="255" t="s">
        <v>138</v>
      </c>
      <c r="D27" s="259">
        <v>2280</v>
      </c>
      <c r="E27" s="259">
        <v>2740</v>
      </c>
      <c r="F27" s="259">
        <v>3500</v>
      </c>
      <c r="G27" s="259">
        <v>4170</v>
      </c>
      <c r="H27" s="233"/>
      <c r="J27" s="221"/>
      <c r="K27" s="221"/>
    </row>
    <row r="28" spans="2:15">
      <c r="C28" s="255" t="s">
        <v>340</v>
      </c>
      <c r="D28" s="259">
        <v>10740</v>
      </c>
      <c r="E28" s="256">
        <v>12410</v>
      </c>
      <c r="F28" s="256">
        <v>15360</v>
      </c>
      <c r="G28" s="256">
        <v>17470</v>
      </c>
      <c r="H28" s="233"/>
    </row>
    <row r="29" spans="2:15">
      <c r="C29" s="255" t="s">
        <v>140</v>
      </c>
      <c r="D29" s="259">
        <v>1040</v>
      </c>
      <c r="E29" s="256">
        <v>1370</v>
      </c>
      <c r="F29" s="256">
        <v>1780</v>
      </c>
      <c r="G29" s="256">
        <v>2330</v>
      </c>
      <c r="H29" s="233"/>
    </row>
    <row r="30" spans="2:15">
      <c r="C30" s="255" t="s">
        <v>141</v>
      </c>
      <c r="D30" s="259">
        <v>1450</v>
      </c>
      <c r="E30" s="259">
        <v>2080</v>
      </c>
      <c r="F30" s="259">
        <v>2900</v>
      </c>
      <c r="G30" s="259">
        <v>3790</v>
      </c>
      <c r="H30" s="233"/>
      <c r="I30" s="1"/>
    </row>
    <row r="31" spans="2:15"/>
    <row r="32" spans="2:15">
      <c r="B32" s="41" t="s">
        <v>38</v>
      </c>
      <c r="C32" s="41"/>
    </row>
    <row r="33" spans="2:13">
      <c r="B33" s="38" t="s">
        <v>41</v>
      </c>
      <c r="C33" s="39" t="s">
        <v>42</v>
      </c>
      <c r="D33" s="201">
        <f>SUMPRODUCT($E$11:$L$11,E33:L33)</f>
        <v>0</v>
      </c>
      <c r="E33" s="232"/>
      <c r="F33" s="232"/>
      <c r="G33" s="232"/>
      <c r="H33" s="232"/>
      <c r="I33" s="232"/>
      <c r="J33" s="232"/>
      <c r="K33" s="232"/>
      <c r="L33" s="218" t="s">
        <v>318</v>
      </c>
      <c r="M33" s="209"/>
    </row>
    <row r="34" spans="2:13">
      <c r="B34" s="38">
        <v>2.2000000000000002</v>
      </c>
      <c r="C34" s="39" t="s">
        <v>323</v>
      </c>
      <c r="D34" s="201">
        <f>SUMPRODUCT($E$11:$L$11,E34:L34)</f>
        <v>0</v>
      </c>
      <c r="E34" s="232"/>
      <c r="F34" s="232"/>
      <c r="G34" s="232"/>
      <c r="H34" s="232"/>
      <c r="I34" s="232"/>
      <c r="J34" s="232"/>
      <c r="K34" s="232"/>
      <c r="L34" s="218" t="s">
        <v>318</v>
      </c>
      <c r="M34" s="209"/>
    </row>
    <row r="35" spans="2:13">
      <c r="E35" s="11"/>
    </row>
    <row r="36" spans="2:13">
      <c r="C36" s="82" t="s">
        <v>144</v>
      </c>
      <c r="D36" s="82"/>
      <c r="E36" s="82"/>
      <c r="F36" s="82"/>
      <c r="G36" s="86" t="s">
        <v>145</v>
      </c>
    </row>
    <row r="37" spans="2:13">
      <c r="C37" s="87"/>
      <c r="D37" s="85" t="s">
        <v>146</v>
      </c>
      <c r="E37" s="85" t="s">
        <v>147</v>
      </c>
      <c r="F37" s="85" t="s">
        <v>148</v>
      </c>
      <c r="G37" s="85" t="s">
        <v>149</v>
      </c>
      <c r="H37" s="85" t="s">
        <v>107</v>
      </c>
    </row>
    <row r="38" spans="2:13">
      <c r="C38" s="83" t="s">
        <v>135</v>
      </c>
      <c r="D38" s="84">
        <v>404</v>
      </c>
      <c r="E38" s="84">
        <v>1102</v>
      </c>
      <c r="F38" s="84">
        <v>1731</v>
      </c>
      <c r="G38" s="84">
        <v>3089</v>
      </c>
      <c r="H38" s="233"/>
      <c r="I38" s="218" t="s">
        <v>329</v>
      </c>
    </row>
    <row r="39" spans="2:13">
      <c r="C39" s="83" t="s">
        <v>136</v>
      </c>
      <c r="D39" s="84">
        <v>14205</v>
      </c>
      <c r="E39" s="84">
        <v>21053</v>
      </c>
      <c r="F39" s="84">
        <v>30404</v>
      </c>
      <c r="G39" s="84">
        <v>36641</v>
      </c>
      <c r="H39" s="233"/>
    </row>
    <row r="40" spans="2:13">
      <c r="C40" s="83" t="s">
        <v>344</v>
      </c>
      <c r="D40" s="84">
        <v>1267</v>
      </c>
      <c r="E40" s="84">
        <v>1901</v>
      </c>
      <c r="F40" s="84">
        <v>2780</v>
      </c>
      <c r="G40" s="84">
        <v>3800</v>
      </c>
      <c r="H40" s="233"/>
    </row>
    <row r="41" spans="2:13">
      <c r="C41" s="83" t="s">
        <v>151</v>
      </c>
      <c r="D41" s="84">
        <v>404</v>
      </c>
      <c r="E41" s="84">
        <v>1102</v>
      </c>
      <c r="F41" s="84">
        <v>1731</v>
      </c>
      <c r="G41" s="84">
        <v>3089</v>
      </c>
      <c r="H41" s="233"/>
    </row>
    <row r="42" spans="2:13">
      <c r="C42" s="83" t="s">
        <v>340</v>
      </c>
      <c r="D42" s="84">
        <v>2000</v>
      </c>
      <c r="E42" s="84">
        <v>2700</v>
      </c>
      <c r="F42" s="84">
        <v>3750</v>
      </c>
      <c r="G42" s="84">
        <v>5000</v>
      </c>
      <c r="H42" s="233"/>
    </row>
    <row r="43" spans="2:13">
      <c r="C43" s="83" t="s">
        <v>140</v>
      </c>
      <c r="D43" s="84">
        <v>490</v>
      </c>
      <c r="E43" s="84">
        <v>693</v>
      </c>
      <c r="F43" s="84">
        <v>975</v>
      </c>
      <c r="G43" s="84">
        <v>1293</v>
      </c>
      <c r="H43" s="233"/>
    </row>
    <row r="44" spans="2:13">
      <c r="C44" s="83" t="s">
        <v>141</v>
      </c>
      <c r="D44" s="84">
        <v>404</v>
      </c>
      <c r="E44" s="84">
        <v>1102</v>
      </c>
      <c r="F44" s="84">
        <v>1731</v>
      </c>
      <c r="G44" s="84">
        <v>3089</v>
      </c>
      <c r="H44" s="233"/>
      <c r="I44" s="1"/>
    </row>
    <row r="45" spans="2:13">
      <c r="E45" s="11"/>
    </row>
    <row r="46" spans="2:13">
      <c r="E46" s="11"/>
    </row>
    <row r="47" spans="2:13">
      <c r="B47" s="41" t="s">
        <v>64</v>
      </c>
      <c r="C47" s="41"/>
      <c r="F47" s="11"/>
      <c r="G47" s="51"/>
    </row>
    <row r="48" spans="2:13">
      <c r="B48" s="38" t="s">
        <v>65</v>
      </c>
      <c r="C48" s="39" t="s">
        <v>309</v>
      </c>
      <c r="D48" s="201">
        <f>IF(D49*2/3+D50*1/3&gt;4,4,D49*2/3+D50*1/3)</f>
        <v>0</v>
      </c>
    </row>
    <row r="49" spans="2:12">
      <c r="B49" s="68" t="s">
        <v>398</v>
      </c>
      <c r="C49" s="69" t="s">
        <v>130</v>
      </c>
      <c r="D49" s="201">
        <f>SUMPRODUCT($E$11:$L$11,E49:L49)</f>
        <v>0</v>
      </c>
      <c r="E49" s="232"/>
      <c r="F49" s="232"/>
      <c r="G49" s="232"/>
      <c r="H49" s="232"/>
      <c r="I49" s="232"/>
      <c r="J49" s="232"/>
      <c r="K49" s="232"/>
      <c r="L49" s="218" t="s">
        <v>318</v>
      </c>
    </row>
    <row r="50" spans="2:12">
      <c r="B50" s="68" t="s">
        <v>399</v>
      </c>
      <c r="C50" s="69" t="s">
        <v>126</v>
      </c>
      <c r="D50" s="232"/>
      <c r="E50" s="218" t="s">
        <v>325</v>
      </c>
    </row>
    <row r="51" spans="2:12">
      <c r="B51" s="38" t="s">
        <v>68</v>
      </c>
      <c r="C51" s="39" t="s">
        <v>69</v>
      </c>
      <c r="D51" s="201">
        <f>SUMPRODUCT($E$11:$L$11,E51:L51)</f>
        <v>0</v>
      </c>
      <c r="E51" s="232"/>
      <c r="F51" s="232"/>
      <c r="G51" s="232"/>
      <c r="H51" s="232"/>
      <c r="I51" s="232"/>
      <c r="J51" s="232"/>
      <c r="K51" s="232"/>
      <c r="L51" s="218" t="s">
        <v>318</v>
      </c>
    </row>
    <row r="52" spans="2:12">
      <c r="B52" s="38" t="s">
        <v>70</v>
      </c>
      <c r="C52" s="39" t="s">
        <v>308</v>
      </c>
      <c r="D52" s="201">
        <f>SUMPRODUCT($E$11:$L$11,E52:L52)</f>
        <v>0</v>
      </c>
      <c r="E52" s="232"/>
      <c r="F52" s="232"/>
      <c r="G52" s="232"/>
      <c r="H52" s="232"/>
      <c r="I52" s="232"/>
      <c r="J52" s="232"/>
      <c r="K52" s="232"/>
      <c r="L52" s="218" t="s">
        <v>318</v>
      </c>
    </row>
    <row r="53" spans="2:12">
      <c r="L53" s="209"/>
    </row>
    <row r="54" spans="2:12"/>
  </sheetData>
  <sheetProtection algorithmName="SHA-512" hashValue="+xBB5iPiWpy4HRs9ICnO9WjERq9e1YWaqIozeOczokq5XKLdm/72C6GKFYFHpHnIg/0vcE7DZ/XAu3ccau1GdA==" saltValue="KpICW1ukmfdCS8gEnshPmw==" spinCount="100000" sheet="1" objects="1" scenarios="1"/>
  <phoneticPr fontId="2"/>
  <conditionalFormatting sqref="E16:K17">
    <cfRule type="expression" dxfId="11" priority="8" stopIfTrue="1">
      <formula>E$10&gt;0</formula>
    </cfRule>
  </conditionalFormatting>
  <conditionalFormatting sqref="E33:K34">
    <cfRule type="expression" dxfId="10" priority="7" stopIfTrue="1">
      <formula>E$10&gt;0</formula>
    </cfRule>
  </conditionalFormatting>
  <conditionalFormatting sqref="E49:K49">
    <cfRule type="expression" dxfId="9" priority="3" stopIfTrue="1">
      <formula>E$10&gt;0</formula>
    </cfRule>
  </conditionalFormatting>
  <conditionalFormatting sqref="E51:K52">
    <cfRule type="expression" dxfId="8" priority="2" stopIfTrue="1">
      <formula>E$10&gt;0</formula>
    </cfRule>
  </conditionalFormatting>
  <conditionalFormatting sqref="D50">
    <cfRule type="expression" dxfId="7" priority="1" stopIfTrue="1">
      <formula>D$10&gt;0</formula>
    </cfRule>
  </conditionalFormatting>
  <pageMargins left="0.7" right="0.7" top="0.75" bottom="0.75" header="0.3" footer="0.3"/>
  <pageSetup paperSize="9" scale="65"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55"/>
  <sheetViews>
    <sheetView showGridLines="0" zoomScaleNormal="100" zoomScaleSheetLayoutView="100" workbookViewId="0">
      <selection activeCell="D7" sqref="D7:G7"/>
    </sheetView>
  </sheetViews>
  <sheetFormatPr defaultColWidth="0" defaultRowHeight="13.5" zeroHeight="1"/>
  <cols>
    <col min="1" max="1" width="1.125" customWidth="1"/>
    <col min="2" max="2" width="9" customWidth="1"/>
    <col min="3" max="3" width="25" customWidth="1"/>
    <col min="4" max="11" width="9" customWidth="1"/>
    <col min="12" max="12" width="1.625" customWidth="1"/>
    <col min="13" max="15" width="9" customWidth="1"/>
    <col min="16" max="16" width="7.25" hidden="1" customWidth="1"/>
    <col min="17" max="16384" width="9" hidden="1"/>
  </cols>
  <sheetData>
    <row r="1" spans="1:14">
      <c r="A1" s="208" t="s">
        <v>333</v>
      </c>
      <c r="D1" s="208" t="s">
        <v>335</v>
      </c>
    </row>
    <row r="2" spans="1:14">
      <c r="B2" s="208" t="s">
        <v>336</v>
      </c>
    </row>
    <row r="3" spans="1:14">
      <c r="B3" s="208"/>
    </row>
    <row r="4" spans="1:14">
      <c r="B4" s="213" t="s">
        <v>326</v>
      </c>
    </row>
    <row r="5" spans="1:14">
      <c r="B5" s="208"/>
    </row>
    <row r="6" spans="1:14">
      <c r="C6" s="202" t="s">
        <v>313</v>
      </c>
      <c r="D6" s="203"/>
      <c r="E6" t="s">
        <v>314</v>
      </c>
    </row>
    <row r="7" spans="1:14">
      <c r="C7" s="202" t="s">
        <v>312</v>
      </c>
      <c r="D7" s="201"/>
      <c r="E7" s="212" t="s">
        <v>320</v>
      </c>
    </row>
    <row r="8" spans="1:14"/>
    <row r="9" spans="1:14" ht="36">
      <c r="E9" s="199" t="s">
        <v>135</v>
      </c>
      <c r="F9" s="199" t="s">
        <v>136</v>
      </c>
      <c r="G9" s="199" t="s">
        <v>137</v>
      </c>
      <c r="H9" s="199" t="s">
        <v>138</v>
      </c>
      <c r="I9" s="199" t="s">
        <v>139</v>
      </c>
      <c r="J9" s="199" t="s">
        <v>140</v>
      </c>
      <c r="K9" s="199" t="s">
        <v>141</v>
      </c>
      <c r="M9" s="199" t="s">
        <v>163</v>
      </c>
    </row>
    <row r="10" spans="1:14">
      <c r="B10" s="6" t="s">
        <v>315</v>
      </c>
      <c r="C10" s="6"/>
      <c r="D10" t="s">
        <v>103</v>
      </c>
      <c r="E10" s="231"/>
      <c r="F10" s="231">
        <v>3000</v>
      </c>
      <c r="G10" s="231"/>
      <c r="H10" s="231"/>
      <c r="I10" s="231">
        <v>5000</v>
      </c>
      <c r="J10" s="231"/>
      <c r="K10" s="231"/>
      <c r="M10" s="56">
        <f>SUM(E10:L10)</f>
        <v>8000</v>
      </c>
      <c r="N10" s="218" t="s">
        <v>316</v>
      </c>
    </row>
    <row r="11" spans="1:14">
      <c r="D11" t="s">
        <v>311</v>
      </c>
      <c r="E11" s="200">
        <f>E10/$M$10</f>
        <v>0</v>
      </c>
      <c r="F11" s="200">
        <f t="shared" ref="F11:K11" si="0">F10/$M$10</f>
        <v>0.375</v>
      </c>
      <c r="G11" s="200">
        <f t="shared" si="0"/>
        <v>0</v>
      </c>
      <c r="H11" s="200">
        <f t="shared" si="0"/>
        <v>0</v>
      </c>
      <c r="I11" s="200">
        <f t="shared" si="0"/>
        <v>0.625</v>
      </c>
      <c r="J11" s="200">
        <f t="shared" si="0"/>
        <v>0</v>
      </c>
      <c r="K11" s="200">
        <f t="shared" si="0"/>
        <v>0</v>
      </c>
      <c r="M11" s="200">
        <f>SUM(E11:L11)</f>
        <v>1</v>
      </c>
    </row>
    <row r="12" spans="1:14">
      <c r="E12" s="52"/>
      <c r="F12" s="52"/>
      <c r="G12" s="52"/>
      <c r="H12" s="52"/>
      <c r="I12" s="52"/>
      <c r="J12" s="52"/>
      <c r="K12" s="52"/>
    </row>
    <row r="13" spans="1:14">
      <c r="D13" t="s">
        <v>310</v>
      </c>
    </row>
    <row r="14" spans="1:14">
      <c r="B14" s="6" t="s">
        <v>321</v>
      </c>
      <c r="C14" s="6"/>
    </row>
    <row r="15" spans="1:14">
      <c r="B15" s="210"/>
      <c r="C15" s="220" t="s">
        <v>324</v>
      </c>
    </row>
    <row r="16" spans="1:14">
      <c r="B16" s="38">
        <v>1.1000000000000001</v>
      </c>
      <c r="C16" s="39" t="s">
        <v>32</v>
      </c>
      <c r="D16" s="201">
        <f>SUMPRODUCT($E$11:$L$11,E16:L16)</f>
        <v>23.125</v>
      </c>
      <c r="E16" s="232"/>
      <c r="F16" s="232">
        <v>20</v>
      </c>
      <c r="G16" s="232"/>
      <c r="H16" s="232"/>
      <c r="I16" s="232">
        <v>25</v>
      </c>
      <c r="J16" s="232"/>
      <c r="K16" s="232"/>
      <c r="L16" s="218" t="s">
        <v>317</v>
      </c>
    </row>
    <row r="17" spans="2:15">
      <c r="B17" s="38" t="s">
        <v>33</v>
      </c>
      <c r="C17" s="39" t="s">
        <v>34</v>
      </c>
      <c r="D17" s="219" t="s">
        <v>337</v>
      </c>
      <c r="E17" s="58"/>
      <c r="F17" s="58"/>
      <c r="G17" s="58"/>
      <c r="H17" s="58"/>
      <c r="I17" s="58"/>
      <c r="J17" s="58"/>
      <c r="K17" s="58"/>
    </row>
    <row r="18" spans="2:15">
      <c r="B18" s="38"/>
      <c r="C18" s="38"/>
      <c r="D18" s="38"/>
      <c r="E18" s="38"/>
      <c r="F18" s="38"/>
      <c r="G18" s="38"/>
      <c r="H18" s="38"/>
      <c r="I18" s="38"/>
      <c r="J18" s="38"/>
      <c r="K18" s="38"/>
      <c r="M18" s="38"/>
      <c r="N18" s="38"/>
      <c r="O18" s="38"/>
    </row>
    <row r="19" spans="2:15">
      <c r="C19" s="82" t="s">
        <v>142</v>
      </c>
      <c r="D19" s="82"/>
      <c r="E19" s="82"/>
      <c r="F19" s="82"/>
      <c r="G19" s="86" t="s">
        <v>143</v>
      </c>
      <c r="H19" s="82"/>
    </row>
    <row r="20" spans="2:15">
      <c r="C20" s="87"/>
      <c r="D20" s="85" t="s">
        <v>311</v>
      </c>
      <c r="E20" s="85" t="s">
        <v>146</v>
      </c>
      <c r="F20" s="85" t="s">
        <v>147</v>
      </c>
      <c r="G20" s="85" t="s">
        <v>148</v>
      </c>
      <c r="H20" s="85" t="s">
        <v>149</v>
      </c>
      <c r="I20" s="85" t="s">
        <v>107</v>
      </c>
    </row>
    <row r="21" spans="2:15">
      <c r="C21" s="83" t="s">
        <v>135</v>
      </c>
      <c r="D21" s="216">
        <f>E11</f>
        <v>0</v>
      </c>
      <c r="E21" s="84">
        <f>①店舗スコア表!D21</f>
        <v>1450</v>
      </c>
      <c r="F21" s="84">
        <f>①店舗スコア表!E21</f>
        <v>2080</v>
      </c>
      <c r="G21" s="84">
        <f>①店舗スコア表!F21</f>
        <v>2900</v>
      </c>
      <c r="H21" s="84">
        <f>①店舗スコア表!G21</f>
        <v>3790</v>
      </c>
    </row>
    <row r="22" spans="2:15">
      <c r="C22" s="83" t="s">
        <v>136</v>
      </c>
      <c r="D22" s="216">
        <f>F11</f>
        <v>0.375</v>
      </c>
      <c r="E22" s="84">
        <f>①店舗スコア表!D22</f>
        <v>10440</v>
      </c>
      <c r="F22" s="84">
        <f>①店舗スコア表!E22</f>
        <v>15470</v>
      </c>
      <c r="G22" s="84">
        <f>①店舗スコア表!F22</f>
        <v>23060</v>
      </c>
      <c r="H22" s="84">
        <f>①店舗スコア表!G22</f>
        <v>32010</v>
      </c>
    </row>
    <row r="23" spans="2:15">
      <c r="C23" s="83" t="s">
        <v>150</v>
      </c>
      <c r="D23" s="216">
        <f>G11</f>
        <v>0</v>
      </c>
      <c r="E23" s="84">
        <f>IF($K$23=$K$24,E24,IF($K$23=$K$25,E25,E26))</f>
        <v>6120</v>
      </c>
      <c r="F23" s="84">
        <f>IF($K$23=$K$24,F24,IF($K$23=$K$25,F25,F26))</f>
        <v>7440</v>
      </c>
      <c r="G23" s="84">
        <f>IF($K$23=$K$24,G24,IF($K$23=$K$25,G25,G26))</f>
        <v>8760</v>
      </c>
      <c r="H23" s="84">
        <f>IF($K$23=$K$24,H24,IF($K$23=$K$25,H25,H26))</f>
        <v>10230</v>
      </c>
      <c r="J23" s="1" t="str">
        <f>①店舗スコア表!J23</f>
        <v>規模</v>
      </c>
      <c r="K23" s="1" t="str">
        <f>IF(G10&lt;J24,K24,IF(G10&lt;J25,K25,K26))</f>
        <v>2千㎡未満</v>
      </c>
    </row>
    <row r="24" spans="2:15" hidden="1">
      <c r="C24" s="322" t="str">
        <f>①店舗スコア表!C24</f>
        <v>③デパート・スーパー（-2k）</v>
      </c>
      <c r="D24" s="323"/>
      <c r="E24" s="322">
        <f>①店舗スコア表!D24</f>
        <v>6120</v>
      </c>
      <c r="F24" s="322">
        <f>①店舗スコア表!E24</f>
        <v>7440</v>
      </c>
      <c r="G24" s="322">
        <f>①店舗スコア表!F24</f>
        <v>8760</v>
      </c>
      <c r="H24" s="322">
        <f>①店舗スコア表!G24</f>
        <v>10230</v>
      </c>
      <c r="J24" s="1">
        <f>①店舗スコア表!J24</f>
        <v>2000</v>
      </c>
      <c r="K24" s="1" t="str">
        <f>①店舗スコア表!K24</f>
        <v>2千㎡未満</v>
      </c>
    </row>
    <row r="25" spans="2:15" hidden="1">
      <c r="C25" s="322" t="str">
        <f>①店舗スコア表!C25</f>
        <v>③デパート・スーパー（2k-10k）</v>
      </c>
      <c r="D25" s="323"/>
      <c r="E25" s="322">
        <f>①店舗スコア表!D25</f>
        <v>3740</v>
      </c>
      <c r="F25" s="322">
        <f>①店舗スコア表!E25</f>
        <v>4900</v>
      </c>
      <c r="G25" s="322">
        <f>①店舗スコア表!F25</f>
        <v>6350</v>
      </c>
      <c r="H25" s="322">
        <f>①店舗スコア表!G25</f>
        <v>7240</v>
      </c>
      <c r="J25" s="1">
        <f>①店舗スコア表!J25</f>
        <v>10000</v>
      </c>
      <c r="K25" s="1" t="str">
        <f>①店舗スコア表!K25</f>
        <v>2千～1万㎡未満</v>
      </c>
    </row>
    <row r="26" spans="2:15" hidden="1">
      <c r="C26" s="322" t="str">
        <f>①店舗スコア表!C26</f>
        <v>③デパート・スーパー（10k-）</v>
      </c>
      <c r="D26" s="323"/>
      <c r="E26" s="322">
        <f>①店舗スコア表!D26</f>
        <v>2460</v>
      </c>
      <c r="F26" s="322">
        <f>①店舗スコア表!E26</f>
        <v>3080</v>
      </c>
      <c r="G26" s="322">
        <f>①店舗スコア表!F26</f>
        <v>3700</v>
      </c>
      <c r="H26" s="322">
        <f>①店舗スコア表!G26</f>
        <v>4390</v>
      </c>
      <c r="J26" s="1">
        <f>①店舗スコア表!J26</f>
        <v>0</v>
      </c>
      <c r="K26" s="1" t="str">
        <f>①店舗スコア表!K26</f>
        <v>1万㎡以上</v>
      </c>
    </row>
    <row r="27" spans="2:15">
      <c r="C27" s="83" t="s">
        <v>138</v>
      </c>
      <c r="D27" s="216">
        <f>H11</f>
        <v>0</v>
      </c>
      <c r="E27" s="84">
        <f>①店舗スコア表!D27</f>
        <v>2280</v>
      </c>
      <c r="F27" s="84">
        <f>①店舗スコア表!E27</f>
        <v>2740</v>
      </c>
      <c r="G27" s="84">
        <f>①店舗スコア表!F27</f>
        <v>3500</v>
      </c>
      <c r="H27" s="84">
        <f>①店舗スコア表!G27</f>
        <v>4170</v>
      </c>
    </row>
    <row r="28" spans="2:15">
      <c r="C28" s="83" t="s">
        <v>139</v>
      </c>
      <c r="D28" s="216">
        <f>I11</f>
        <v>0.625</v>
      </c>
      <c r="E28" s="84">
        <f>①店舗スコア表!D28</f>
        <v>10740</v>
      </c>
      <c r="F28" s="84">
        <f>①店舗スコア表!E28</f>
        <v>12410</v>
      </c>
      <c r="G28" s="84">
        <f>①店舗スコア表!F28</f>
        <v>15360</v>
      </c>
      <c r="H28" s="84">
        <f>①店舗スコア表!G28</f>
        <v>17470</v>
      </c>
    </row>
    <row r="29" spans="2:15">
      <c r="C29" s="83" t="s">
        <v>140</v>
      </c>
      <c r="D29" s="216">
        <f>J11</f>
        <v>0</v>
      </c>
      <c r="E29" s="84">
        <f>①店舗スコア表!D29</f>
        <v>1040</v>
      </c>
      <c r="F29" s="84">
        <f>①店舗スコア表!E29</f>
        <v>1370</v>
      </c>
      <c r="G29" s="84">
        <f>①店舗スコア表!F29</f>
        <v>1780</v>
      </c>
      <c r="H29" s="84">
        <f>①店舗スコア表!G29</f>
        <v>2330</v>
      </c>
    </row>
    <row r="30" spans="2:15" ht="14.25" thickBot="1">
      <c r="C30" s="204" t="s">
        <v>141</v>
      </c>
      <c r="D30" s="217">
        <f>K11</f>
        <v>0</v>
      </c>
      <c r="E30" s="84">
        <f>①店舗スコア表!D30</f>
        <v>1450</v>
      </c>
      <c r="F30" s="84">
        <f>①店舗スコア表!E30</f>
        <v>2080</v>
      </c>
      <c r="G30" s="84">
        <f>①店舗スコア表!F30</f>
        <v>2900</v>
      </c>
      <c r="H30" s="84">
        <f>①店舗スコア表!G30</f>
        <v>3790</v>
      </c>
      <c r="I30" s="1"/>
    </row>
    <row r="31" spans="2:15" ht="14.25" thickBot="1">
      <c r="C31" s="205" t="s">
        <v>152</v>
      </c>
      <c r="D31" s="206"/>
      <c r="E31" s="206">
        <f>SUMPRODUCT($D$21:$D$30,E21:E30)</f>
        <v>10627.5</v>
      </c>
      <c r="F31" s="206">
        <f>SUMPRODUCT($D$21:$D$30,F21:F30)</f>
        <v>13557.5</v>
      </c>
      <c r="G31" s="206">
        <f>SUMPRODUCT($D$21:$D$30,G21:G30)</f>
        <v>18247.5</v>
      </c>
      <c r="H31" s="207">
        <f>SUMPRODUCT($D$21:$D$30,H21:H30)</f>
        <v>22922.5</v>
      </c>
      <c r="I31" s="234">
        <v>22500</v>
      </c>
      <c r="J31" s="218" t="s">
        <v>327</v>
      </c>
    </row>
    <row r="32" spans="2:15"/>
    <row r="33" spans="2:12">
      <c r="B33" s="41" t="s">
        <v>38</v>
      </c>
      <c r="C33" s="41"/>
    </row>
    <row r="34" spans="2:12">
      <c r="B34" s="38" t="s">
        <v>41</v>
      </c>
      <c r="C34" s="39" t="s">
        <v>42</v>
      </c>
      <c r="D34" s="201">
        <f>SUMPRODUCT($E$11:$L$11,E34:L34)</f>
        <v>0</v>
      </c>
      <c r="E34" s="232"/>
      <c r="F34" s="232"/>
      <c r="G34" s="232"/>
      <c r="H34" s="232"/>
      <c r="I34" s="232"/>
      <c r="J34" s="232"/>
      <c r="K34" s="232"/>
      <c r="L34" s="218" t="s">
        <v>318</v>
      </c>
    </row>
    <row r="35" spans="2:12">
      <c r="B35" s="38" t="s">
        <v>44</v>
      </c>
      <c r="C35" s="39" t="s">
        <v>45</v>
      </c>
      <c r="D35" s="219" t="s">
        <v>337</v>
      </c>
      <c r="E35" s="88"/>
      <c r="F35" s="88"/>
      <c r="G35" s="88"/>
      <c r="H35" s="88"/>
      <c r="I35" s="88"/>
      <c r="J35" s="88"/>
      <c r="K35" s="88"/>
      <c r="L35" s="209"/>
    </row>
    <row r="36" spans="2:12">
      <c r="E36" s="11"/>
    </row>
    <row r="37" spans="2:12">
      <c r="C37" s="82" t="s">
        <v>144</v>
      </c>
      <c r="D37" s="82"/>
      <c r="E37" s="82"/>
      <c r="F37" s="82"/>
      <c r="G37" s="86" t="s">
        <v>145</v>
      </c>
    </row>
    <row r="38" spans="2:12">
      <c r="C38" s="87"/>
      <c r="D38" s="85" t="s">
        <v>311</v>
      </c>
      <c r="E38" s="85" t="s">
        <v>146</v>
      </c>
      <c r="F38" s="85" t="s">
        <v>147</v>
      </c>
      <c r="G38" s="85" t="s">
        <v>148</v>
      </c>
      <c r="H38" s="85" t="s">
        <v>149</v>
      </c>
      <c r="I38" s="85" t="s">
        <v>107</v>
      </c>
    </row>
    <row r="39" spans="2:12">
      <c r="C39" s="83" t="s">
        <v>135</v>
      </c>
      <c r="D39" s="214">
        <f>E11</f>
        <v>0</v>
      </c>
      <c r="E39" s="84">
        <f>①店舗スコア表!D38</f>
        <v>404</v>
      </c>
      <c r="F39" s="84">
        <f>①店舗スコア表!E38</f>
        <v>1102</v>
      </c>
      <c r="G39" s="84">
        <f>①店舗スコア表!F38</f>
        <v>1731</v>
      </c>
      <c r="H39" s="84">
        <f>①店舗スコア表!G38</f>
        <v>3089</v>
      </c>
    </row>
    <row r="40" spans="2:12">
      <c r="C40" s="83" t="s">
        <v>136</v>
      </c>
      <c r="D40" s="214">
        <f>F11</f>
        <v>0.375</v>
      </c>
      <c r="E40" s="84">
        <f>①店舗スコア表!D39</f>
        <v>14205</v>
      </c>
      <c r="F40" s="84">
        <f>①店舗スコア表!E39</f>
        <v>21053</v>
      </c>
      <c r="G40" s="84">
        <f>①店舗スコア表!F39</f>
        <v>30404</v>
      </c>
      <c r="H40" s="84">
        <f>①店舗スコア表!G39</f>
        <v>36641</v>
      </c>
    </row>
    <row r="41" spans="2:12">
      <c r="C41" s="83" t="s">
        <v>400</v>
      </c>
      <c r="D41" s="214">
        <f>G11</f>
        <v>0</v>
      </c>
      <c r="E41" s="84">
        <f>①店舗スコア表!D40</f>
        <v>1267</v>
      </c>
      <c r="F41" s="84">
        <f>①店舗スコア表!E40</f>
        <v>1901</v>
      </c>
      <c r="G41" s="84">
        <f>①店舗スコア表!F40</f>
        <v>2780</v>
      </c>
      <c r="H41" s="84">
        <f>①店舗スコア表!G40</f>
        <v>3800</v>
      </c>
    </row>
    <row r="42" spans="2:12">
      <c r="C42" s="83" t="s">
        <v>151</v>
      </c>
      <c r="D42" s="214">
        <f>H11</f>
        <v>0</v>
      </c>
      <c r="E42" s="84">
        <f>①店舗スコア表!D41</f>
        <v>404</v>
      </c>
      <c r="F42" s="84">
        <f>①店舗スコア表!E41</f>
        <v>1102</v>
      </c>
      <c r="G42" s="84">
        <f>①店舗スコア表!F41</f>
        <v>1731</v>
      </c>
      <c r="H42" s="84">
        <f>①店舗スコア表!G41</f>
        <v>3089</v>
      </c>
    </row>
    <row r="43" spans="2:12">
      <c r="C43" s="83" t="s">
        <v>139</v>
      </c>
      <c r="D43" s="214">
        <f>I11</f>
        <v>0.625</v>
      </c>
      <c r="E43" s="84">
        <f>①店舗スコア表!D42</f>
        <v>2000</v>
      </c>
      <c r="F43" s="84">
        <f>①店舗スコア表!E42</f>
        <v>2700</v>
      </c>
      <c r="G43" s="84">
        <f>①店舗スコア表!F42</f>
        <v>3750</v>
      </c>
      <c r="H43" s="84">
        <f>①店舗スコア表!G42</f>
        <v>5000</v>
      </c>
    </row>
    <row r="44" spans="2:12">
      <c r="C44" s="83" t="s">
        <v>140</v>
      </c>
      <c r="D44" s="214">
        <f>J11</f>
        <v>0</v>
      </c>
      <c r="E44" s="84">
        <f>①店舗スコア表!D43</f>
        <v>490</v>
      </c>
      <c r="F44" s="84">
        <f>①店舗スコア表!E43</f>
        <v>693</v>
      </c>
      <c r="G44" s="84">
        <f>①店舗スコア表!F43</f>
        <v>975</v>
      </c>
      <c r="H44" s="84">
        <f>①店舗スコア表!G43</f>
        <v>1293</v>
      </c>
    </row>
    <row r="45" spans="2:12" ht="14.25" thickBot="1">
      <c r="C45" s="83" t="s">
        <v>141</v>
      </c>
      <c r="D45" s="215">
        <f>K11</f>
        <v>0</v>
      </c>
      <c r="E45" s="84">
        <f>①店舗スコア表!D44</f>
        <v>404</v>
      </c>
      <c r="F45" s="84">
        <f>①店舗スコア表!E44</f>
        <v>1102</v>
      </c>
      <c r="G45" s="84">
        <f>①店舗スコア表!F44</f>
        <v>1731</v>
      </c>
      <c r="H45" s="84">
        <f>①店舗スコア表!G44</f>
        <v>3089</v>
      </c>
      <c r="I45" s="1"/>
    </row>
    <row r="46" spans="2:12" ht="14.25" thickBot="1">
      <c r="C46" s="205" t="s">
        <v>152</v>
      </c>
      <c r="D46" s="206"/>
      <c r="E46" s="206">
        <f>SUMPRODUCT($D$39:$D$45,E39:E45)</f>
        <v>6576.875</v>
      </c>
      <c r="F46" s="206">
        <f t="shared" ref="F46:H46" si="1">SUMPRODUCT($D$39:$D$45,F39:F45)</f>
        <v>9582.375</v>
      </c>
      <c r="G46" s="206">
        <f t="shared" si="1"/>
        <v>13745.25</v>
      </c>
      <c r="H46" s="207">
        <f t="shared" si="1"/>
        <v>16865.375</v>
      </c>
      <c r="I46" s="324"/>
      <c r="J46" s="218" t="s">
        <v>328</v>
      </c>
    </row>
    <row r="47" spans="2:12">
      <c r="E47" s="11"/>
    </row>
    <row r="48" spans="2:12">
      <c r="B48" s="41" t="s">
        <v>64</v>
      </c>
      <c r="C48" s="41"/>
      <c r="F48" s="11"/>
      <c r="G48" s="51"/>
    </row>
    <row r="49" spans="2:13">
      <c r="B49" s="38" t="s">
        <v>65</v>
      </c>
      <c r="C49" s="39" t="s">
        <v>309</v>
      </c>
      <c r="D49" s="201">
        <f>IF(D50*2/3+D51*1/3&gt;4,4,D50*2/3+D51*1/3)</f>
        <v>0</v>
      </c>
    </row>
    <row r="50" spans="2:13">
      <c r="B50" s="68" t="s">
        <v>401</v>
      </c>
      <c r="C50" s="69" t="s">
        <v>130</v>
      </c>
      <c r="D50" s="201">
        <f>SUMPRODUCT($E$11:$L$11,E50:L50)</f>
        <v>0</v>
      </c>
      <c r="E50" s="232"/>
      <c r="F50" s="232"/>
      <c r="G50" s="232"/>
      <c r="H50" s="232"/>
      <c r="I50" s="232"/>
      <c r="J50" s="232"/>
      <c r="K50" s="232"/>
      <c r="L50" s="218" t="s">
        <v>318</v>
      </c>
    </row>
    <row r="51" spans="2:13">
      <c r="B51" s="68" t="s">
        <v>399</v>
      </c>
      <c r="C51" s="69" t="s">
        <v>126</v>
      </c>
      <c r="D51" s="232"/>
      <c r="E51" s="218" t="s">
        <v>325</v>
      </c>
    </row>
    <row r="52" spans="2:13">
      <c r="B52" s="38" t="s">
        <v>68</v>
      </c>
      <c r="C52" s="39" t="s">
        <v>69</v>
      </c>
      <c r="D52" s="201">
        <f>SUMPRODUCT($E$11:$L$11,E52:L52)</f>
        <v>0</v>
      </c>
      <c r="E52" s="232"/>
      <c r="F52" s="232"/>
      <c r="G52" s="232"/>
      <c r="H52" s="232"/>
      <c r="I52" s="232"/>
      <c r="J52" s="232"/>
      <c r="K52" s="232"/>
      <c r="L52" s="218" t="s">
        <v>318</v>
      </c>
      <c r="M52" s="221"/>
    </row>
    <row r="53" spans="2:13">
      <c r="B53" s="38" t="s">
        <v>70</v>
      </c>
      <c r="C53" s="39" t="s">
        <v>308</v>
      </c>
      <c r="D53" s="201">
        <f>SUMPRODUCT($E$11:$L$11,E53:L53)</f>
        <v>0</v>
      </c>
      <c r="E53" s="232"/>
      <c r="F53" s="232"/>
      <c r="G53" s="232"/>
      <c r="H53" s="232"/>
      <c r="I53" s="232"/>
      <c r="J53" s="232"/>
      <c r="K53" s="232"/>
      <c r="L53" s="218" t="s">
        <v>318</v>
      </c>
      <c r="M53" s="221"/>
    </row>
    <row r="54" spans="2:13"/>
    <row r="55" spans="2:13"/>
  </sheetData>
  <sheetProtection algorithmName="SHA-512" hashValue="2vRAaAM7tTWHBYzi9F0GQpUQ9xlOHveCcFzIDS9Mm7CV+tNBUXrKSLhwNX0qO/7d28VH069AODPdK2e/To47cw==" saltValue="D2FmhCRxFIlfqsbtHhWI5g==" spinCount="100000" sheet="1" objects="1" scenarios="1"/>
  <phoneticPr fontId="2"/>
  <conditionalFormatting sqref="E50:K50">
    <cfRule type="expression" dxfId="6" priority="8" stopIfTrue="1">
      <formula>E$10&gt;0</formula>
    </cfRule>
  </conditionalFormatting>
  <conditionalFormatting sqref="E34:K34">
    <cfRule type="expression" dxfId="5" priority="9" stopIfTrue="1">
      <formula>E$10&gt;0</formula>
    </cfRule>
  </conditionalFormatting>
  <conditionalFormatting sqref="E52:K53">
    <cfRule type="expression" dxfId="4" priority="7" stopIfTrue="1">
      <formula>E$10&gt;0</formula>
    </cfRule>
  </conditionalFormatting>
  <conditionalFormatting sqref="I31">
    <cfRule type="expression" dxfId="3" priority="6" stopIfTrue="1">
      <formula>I$10&gt;0</formula>
    </cfRule>
  </conditionalFormatting>
  <conditionalFormatting sqref="I46">
    <cfRule type="expression" dxfId="2" priority="3" stopIfTrue="1">
      <formula>I$10&gt;0</formula>
    </cfRule>
  </conditionalFormatting>
  <conditionalFormatting sqref="E16:K16">
    <cfRule type="expression" dxfId="1" priority="2" stopIfTrue="1">
      <formula>E$10&gt;0</formula>
    </cfRule>
  </conditionalFormatting>
  <conditionalFormatting sqref="D51">
    <cfRule type="expression" dxfId="0" priority="1" stopIfTrue="1">
      <formula>D$10&gt;0</formula>
    </cfRule>
  </conditionalFormatting>
  <pageMargins left="0.7" right="0.7" top="0.75" bottom="0.75" header="0.3" footer="0.3"/>
  <pageSetup paperSize="9" scale="65"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81"/>
  <sheetViews>
    <sheetView showGridLines="0" zoomScale="85" zoomScaleNormal="85" zoomScaleSheetLayoutView="70" workbookViewId="0">
      <selection activeCell="D7" sqref="D7:G7"/>
    </sheetView>
  </sheetViews>
  <sheetFormatPr defaultRowHeight="13.5"/>
  <cols>
    <col min="1" max="1" width="3.5" style="141" customWidth="1"/>
    <col min="2" max="2" width="2.625" style="141" customWidth="1"/>
    <col min="3" max="3" width="10.5" style="141" customWidth="1"/>
    <col min="4" max="4" width="6.875" style="141" customWidth="1"/>
    <col min="5" max="5" width="7.875" style="141" customWidth="1"/>
    <col min="6" max="6" width="7.5" style="141" customWidth="1"/>
    <col min="7" max="7" width="8" style="141" customWidth="1"/>
    <col min="8" max="8" width="10.25" style="141" customWidth="1"/>
    <col min="9" max="9" width="9.5" style="141" customWidth="1"/>
    <col min="10" max="10" width="9" style="141"/>
    <col min="11" max="11" width="11.125" style="141" customWidth="1"/>
    <col min="12" max="12" width="9" style="141"/>
    <col min="13" max="13" width="11.5" style="141" customWidth="1"/>
    <col min="14" max="14" width="9" style="141"/>
    <col min="15" max="15" width="13.625" style="142" customWidth="1"/>
    <col min="16" max="16" width="9" style="141"/>
    <col min="17" max="17" width="13.625" style="141" customWidth="1"/>
    <col min="18" max="18" width="11" style="141" bestFit="1" customWidth="1"/>
    <col min="19" max="19" width="9" style="141"/>
    <col min="20" max="20" width="13.875" style="141" customWidth="1"/>
    <col min="21" max="21" width="10.25" style="141" customWidth="1"/>
    <col min="22" max="22" width="10.625" style="141" customWidth="1"/>
    <col min="23" max="23" width="9" style="141"/>
    <col min="24" max="24" width="10.5" style="141" bestFit="1" customWidth="1"/>
    <col min="25" max="16384" width="9" style="141"/>
  </cols>
  <sheetData>
    <row r="1" spans="1:24">
      <c r="A1" s="152"/>
      <c r="B1" s="152"/>
      <c r="C1" s="152"/>
      <c r="D1" s="152"/>
      <c r="E1" s="152"/>
      <c r="F1" s="152"/>
      <c r="G1" s="152"/>
      <c r="H1" s="152"/>
      <c r="I1" s="152"/>
      <c r="J1" s="152"/>
      <c r="K1" s="152"/>
      <c r="L1" s="152"/>
      <c r="M1" s="152"/>
      <c r="N1" s="152"/>
      <c r="O1" s="153"/>
      <c r="P1" s="152"/>
      <c r="Q1" s="152"/>
      <c r="R1" s="152"/>
      <c r="S1" s="152"/>
      <c r="T1" s="152"/>
      <c r="U1" s="152"/>
      <c r="V1" s="152"/>
      <c r="W1" s="152"/>
      <c r="X1" s="152"/>
    </row>
    <row r="2" spans="1:24" ht="18.75">
      <c r="A2" s="152"/>
      <c r="B2" s="154" t="s">
        <v>240</v>
      </c>
      <c r="C2" s="155"/>
      <c r="D2" s="155"/>
      <c r="E2" s="155"/>
      <c r="F2" s="155"/>
      <c r="G2" s="155"/>
      <c r="H2" s="155"/>
      <c r="I2" s="155"/>
      <c r="J2" s="155"/>
      <c r="K2" s="155"/>
      <c r="L2" s="155"/>
      <c r="M2" s="155"/>
      <c r="N2" s="155"/>
      <c r="O2" s="156"/>
      <c r="P2" s="155"/>
      <c r="Q2" s="155"/>
      <c r="R2" s="155"/>
      <c r="S2" s="157"/>
      <c r="T2" s="152"/>
      <c r="U2" s="152"/>
      <c r="V2" s="152"/>
      <c r="W2" s="152"/>
      <c r="X2" s="158"/>
    </row>
    <row r="3" spans="1:24" ht="14.25" thickBot="1">
      <c r="A3" s="152"/>
      <c r="B3" s="155"/>
      <c r="C3" s="159" t="s">
        <v>238</v>
      </c>
      <c r="D3" s="155"/>
      <c r="E3" s="155"/>
      <c r="F3" s="155"/>
      <c r="G3" s="155"/>
      <c r="H3" s="155"/>
      <c r="I3" s="155" t="s">
        <v>237</v>
      </c>
      <c r="J3" s="155"/>
      <c r="K3" s="155"/>
      <c r="L3" s="155"/>
      <c r="M3" s="155"/>
      <c r="N3" s="155"/>
      <c r="O3" s="156"/>
      <c r="P3" s="155"/>
      <c r="Q3" s="155"/>
      <c r="R3" s="155"/>
      <c r="S3" s="157"/>
      <c r="T3" s="152"/>
      <c r="U3" s="152"/>
      <c r="V3" s="152"/>
      <c r="W3" s="152"/>
      <c r="X3" s="152"/>
    </row>
    <row r="4" spans="1:24" ht="15" thickTop="1" thickBot="1">
      <c r="A4" s="152"/>
      <c r="B4" s="155"/>
      <c r="C4" s="155"/>
      <c r="D4" s="155"/>
      <c r="E4" s="222"/>
      <c r="F4" s="155" t="s">
        <v>236</v>
      </c>
      <c r="G4" s="155"/>
      <c r="H4" s="155"/>
      <c r="I4" s="155" t="s">
        <v>235</v>
      </c>
      <c r="J4" s="155"/>
      <c r="K4" s="155"/>
      <c r="L4" s="155"/>
      <c r="M4" s="155"/>
      <c r="N4" s="155"/>
      <c r="O4" s="156"/>
      <c r="P4" s="155"/>
      <c r="Q4" s="155"/>
      <c r="R4" s="155"/>
      <c r="S4" s="155"/>
      <c r="T4" s="152"/>
      <c r="U4" s="152"/>
      <c r="V4" s="152"/>
      <c r="W4" s="152"/>
      <c r="X4" s="152"/>
    </row>
    <row r="5" spans="1:24" ht="14.25" thickTop="1">
      <c r="A5" s="152"/>
      <c r="B5" s="155"/>
      <c r="C5" s="155"/>
      <c r="D5" s="155"/>
      <c r="E5" s="227"/>
      <c r="F5" s="155" t="s">
        <v>234</v>
      </c>
      <c r="G5" s="155"/>
      <c r="H5" s="155"/>
      <c r="I5" s="155" t="s">
        <v>233</v>
      </c>
      <c r="J5" s="155"/>
      <c r="K5" s="155"/>
      <c r="L5" s="155"/>
      <c r="M5" s="155"/>
      <c r="N5" s="155"/>
      <c r="O5" s="156"/>
      <c r="P5" s="155"/>
      <c r="Q5" s="155"/>
      <c r="R5" s="155"/>
      <c r="S5" s="155"/>
      <c r="T5" s="152"/>
      <c r="U5" s="152"/>
      <c r="V5" s="152"/>
      <c r="W5" s="152"/>
      <c r="X5" s="152"/>
    </row>
    <row r="6" spans="1:24">
      <c r="A6" s="152"/>
      <c r="B6" s="155"/>
      <c r="C6" s="155"/>
      <c r="D6" s="155"/>
      <c r="E6" s="226"/>
      <c r="F6" s="155" t="s">
        <v>232</v>
      </c>
      <c r="G6" s="155"/>
      <c r="H6" s="155"/>
      <c r="I6" s="155"/>
      <c r="J6" s="155"/>
      <c r="K6" s="155"/>
      <c r="L6" s="155"/>
      <c r="M6" s="155"/>
      <c r="N6" s="155"/>
      <c r="O6" s="156"/>
      <c r="P6" s="155"/>
      <c r="Q6" s="155"/>
      <c r="R6" s="155"/>
      <c r="S6" s="155"/>
      <c r="T6" s="152"/>
      <c r="U6" s="152"/>
      <c r="V6" s="152"/>
      <c r="W6" s="152"/>
      <c r="X6" s="152"/>
    </row>
    <row r="7" spans="1:24">
      <c r="A7" s="152"/>
      <c r="B7" s="155"/>
      <c r="C7" s="155"/>
      <c r="D7" s="155"/>
      <c r="E7" s="155"/>
      <c r="F7" s="155"/>
      <c r="G7" s="155"/>
      <c r="H7" s="155"/>
      <c r="I7" s="155"/>
      <c r="J7" s="155"/>
      <c r="K7" s="155"/>
      <c r="L7" s="155"/>
      <c r="M7" s="155"/>
      <c r="N7" s="155"/>
      <c r="O7" s="156"/>
      <c r="P7" s="155"/>
      <c r="Q7" s="155"/>
      <c r="R7" s="155"/>
      <c r="S7" s="155"/>
      <c r="T7" s="152"/>
      <c r="U7" s="152"/>
      <c r="V7" s="152"/>
      <c r="W7" s="152"/>
      <c r="X7" s="152"/>
    </row>
    <row r="8" spans="1:24" ht="14.25" thickBot="1">
      <c r="A8" s="152"/>
      <c r="B8" s="155"/>
      <c r="C8" s="155"/>
      <c r="D8" s="155"/>
      <c r="E8" s="155"/>
      <c r="F8" s="155"/>
      <c r="G8" s="155"/>
      <c r="H8" s="155"/>
      <c r="I8" s="155"/>
      <c r="J8" s="155"/>
      <c r="K8" s="155"/>
      <c r="L8" s="155"/>
      <c r="M8" s="155"/>
      <c r="N8" s="155"/>
      <c r="O8" s="156"/>
      <c r="P8" s="155"/>
      <c r="Q8" s="155"/>
      <c r="R8" s="155"/>
      <c r="S8" s="155"/>
      <c r="T8" s="152"/>
      <c r="U8" s="152"/>
      <c r="V8" s="152"/>
      <c r="W8" s="152"/>
      <c r="X8" s="152"/>
    </row>
    <row r="9" spans="1:24" ht="15" thickTop="1" thickBot="1">
      <c r="A9" s="152"/>
      <c r="B9" s="155" t="s">
        <v>241</v>
      </c>
      <c r="C9" s="155" t="s">
        <v>242</v>
      </c>
      <c r="D9" s="155"/>
      <c r="E9" s="223">
        <v>100</v>
      </c>
      <c r="F9" s="155" t="s">
        <v>222</v>
      </c>
      <c r="G9" s="155"/>
      <c r="H9" s="155"/>
      <c r="I9" s="155"/>
      <c r="J9" s="155"/>
      <c r="K9" s="155"/>
      <c r="L9" s="155"/>
      <c r="M9" s="155"/>
      <c r="N9" s="155"/>
      <c r="O9" s="156"/>
      <c r="P9" s="155"/>
      <c r="Q9" s="155"/>
      <c r="R9" s="155"/>
      <c r="S9" s="155"/>
      <c r="T9" s="152"/>
      <c r="U9" s="152"/>
      <c r="V9" s="152"/>
      <c r="W9" s="152"/>
      <c r="X9" s="152"/>
    </row>
    <row r="10" spans="1:24" ht="15" thickTop="1" thickBot="1">
      <c r="A10" s="152"/>
      <c r="B10" s="155"/>
      <c r="C10" s="155" t="s">
        <v>243</v>
      </c>
      <c r="D10" s="155"/>
      <c r="E10" s="223">
        <v>2000</v>
      </c>
      <c r="F10" s="155" t="s">
        <v>222</v>
      </c>
      <c r="G10" s="155"/>
      <c r="H10" s="155"/>
      <c r="I10" s="155"/>
      <c r="J10" s="155"/>
      <c r="K10" s="155"/>
      <c r="L10" s="155"/>
      <c r="M10" s="155"/>
      <c r="N10" s="155"/>
      <c r="O10" s="156"/>
      <c r="P10" s="155"/>
      <c r="Q10" s="155"/>
      <c r="R10" s="155"/>
      <c r="S10" s="155"/>
      <c r="T10" s="152"/>
      <c r="U10" s="152"/>
      <c r="V10" s="152"/>
      <c r="W10" s="152"/>
      <c r="X10" s="152"/>
    </row>
    <row r="11" spans="1:24" ht="15" thickTop="1" thickBot="1">
      <c r="A11" s="152"/>
      <c r="B11" s="155" t="s">
        <v>244</v>
      </c>
      <c r="C11" s="155" t="s">
        <v>303</v>
      </c>
      <c r="D11" s="155"/>
      <c r="E11" s="223">
        <v>30000</v>
      </c>
      <c r="F11" s="155" t="s">
        <v>245</v>
      </c>
      <c r="G11" s="155"/>
      <c r="H11" s="155"/>
      <c r="I11" s="155"/>
      <c r="J11" s="155"/>
      <c r="K11" s="155"/>
      <c r="L11" s="155"/>
      <c r="M11" s="155"/>
      <c r="N11" s="155"/>
      <c r="O11" s="156"/>
      <c r="P11" s="155"/>
      <c r="Q11" s="155"/>
      <c r="R11" s="155"/>
      <c r="S11" s="155"/>
      <c r="T11" s="152"/>
      <c r="U11" s="152"/>
      <c r="V11" s="152"/>
      <c r="W11" s="152"/>
      <c r="X11" s="152"/>
    </row>
    <row r="12" spans="1:24" ht="15" thickTop="1" thickBot="1">
      <c r="A12" s="152"/>
      <c r="B12" s="155" t="s">
        <v>246</v>
      </c>
      <c r="C12" s="155" t="s">
        <v>247</v>
      </c>
      <c r="D12" s="155"/>
      <c r="E12" s="223">
        <v>320</v>
      </c>
      <c r="F12" s="155" t="s">
        <v>248</v>
      </c>
      <c r="G12" s="155"/>
      <c r="H12" s="155"/>
      <c r="I12" s="155"/>
      <c r="J12" s="155"/>
      <c r="K12" s="155"/>
      <c r="L12" s="155"/>
      <c r="M12" s="155"/>
      <c r="N12" s="155"/>
      <c r="O12" s="156"/>
      <c r="P12" s="155"/>
      <c r="Q12" s="155"/>
      <c r="R12" s="155"/>
      <c r="S12" s="155"/>
      <c r="T12" s="152"/>
      <c r="U12" s="152"/>
      <c r="V12" s="152"/>
      <c r="W12" s="152"/>
      <c r="X12" s="152"/>
    </row>
    <row r="13" spans="1:24" ht="15" thickTop="1" thickBot="1">
      <c r="A13" s="152"/>
      <c r="B13" s="155" t="s">
        <v>249</v>
      </c>
      <c r="C13" s="155" t="s">
        <v>226</v>
      </c>
      <c r="D13" s="155" t="s">
        <v>224</v>
      </c>
      <c r="E13" s="224">
        <v>70</v>
      </c>
      <c r="F13" s="155" t="s">
        <v>250</v>
      </c>
      <c r="G13" s="155" t="s">
        <v>223</v>
      </c>
      <c r="H13" s="301">
        <f>100-E13</f>
        <v>30</v>
      </c>
      <c r="I13" s="155" t="s">
        <v>172</v>
      </c>
      <c r="J13" s="155"/>
      <c r="K13" s="155"/>
      <c r="L13" s="155"/>
      <c r="M13" s="155"/>
      <c r="N13" s="155"/>
      <c r="O13" s="156"/>
      <c r="P13" s="155"/>
      <c r="Q13" s="155"/>
      <c r="R13" s="155"/>
      <c r="S13" s="155"/>
      <c r="T13" s="152"/>
      <c r="U13" s="152"/>
      <c r="V13" s="152"/>
      <c r="W13" s="152"/>
      <c r="X13" s="152"/>
    </row>
    <row r="14" spans="1:24" ht="15" thickTop="1" thickBot="1">
      <c r="A14" s="152"/>
      <c r="B14" s="155"/>
      <c r="C14" s="155" t="s">
        <v>251</v>
      </c>
      <c r="D14" s="155" t="s">
        <v>224</v>
      </c>
      <c r="E14" s="284">
        <f>$E$9*E13/100</f>
        <v>70</v>
      </c>
      <c r="F14" s="155" t="s">
        <v>222</v>
      </c>
      <c r="G14" s="155" t="s">
        <v>223</v>
      </c>
      <c r="H14" s="284">
        <f>$E$9*H13/100</f>
        <v>30</v>
      </c>
      <c r="I14" s="155" t="s">
        <v>222</v>
      </c>
      <c r="J14" s="155"/>
      <c r="K14" s="155"/>
      <c r="L14" s="155"/>
      <c r="M14" s="155"/>
      <c r="N14" s="155"/>
      <c r="O14" s="156"/>
      <c r="P14" s="155"/>
      <c r="Q14" s="155"/>
      <c r="R14" s="155"/>
      <c r="S14" s="155"/>
      <c r="T14" s="152"/>
      <c r="U14" s="152"/>
      <c r="V14" s="152"/>
      <c r="W14" s="152"/>
      <c r="X14" s="152"/>
    </row>
    <row r="15" spans="1:24" ht="15" thickTop="1" thickBot="1">
      <c r="A15" s="152"/>
      <c r="B15" s="155"/>
      <c r="C15" s="155" t="s">
        <v>226</v>
      </c>
      <c r="D15" s="155" t="s">
        <v>224</v>
      </c>
      <c r="E15" s="224">
        <v>70</v>
      </c>
      <c r="F15" s="155" t="s">
        <v>252</v>
      </c>
      <c r="G15" s="155" t="s">
        <v>223</v>
      </c>
      <c r="H15" s="301">
        <f>100-E15</f>
        <v>30</v>
      </c>
      <c r="I15" s="155" t="s">
        <v>172</v>
      </c>
      <c r="J15" s="155"/>
      <c r="K15" s="155"/>
      <c r="L15" s="155"/>
      <c r="M15" s="155"/>
      <c r="N15" s="155"/>
      <c r="O15" s="156"/>
      <c r="P15" s="155"/>
      <c r="Q15" s="155"/>
      <c r="R15" s="155"/>
      <c r="S15" s="155"/>
      <c r="T15" s="152"/>
      <c r="U15" s="152"/>
      <c r="V15" s="152"/>
      <c r="W15" s="152"/>
      <c r="X15" s="152"/>
    </row>
    <row r="16" spans="1:24" ht="14.25" thickTop="1">
      <c r="A16" s="152"/>
      <c r="B16" s="155"/>
      <c r="C16" s="155" t="s">
        <v>253</v>
      </c>
      <c r="D16" s="155" t="s">
        <v>224</v>
      </c>
      <c r="E16" s="284">
        <f>$E$10*E15/100</f>
        <v>1400</v>
      </c>
      <c r="F16" s="155" t="s">
        <v>222</v>
      </c>
      <c r="G16" s="155" t="s">
        <v>223</v>
      </c>
      <c r="H16" s="284">
        <f>$E$10*H15/100</f>
        <v>600</v>
      </c>
      <c r="I16" s="155" t="s">
        <v>222</v>
      </c>
      <c r="J16" s="155"/>
      <c r="K16" s="155"/>
      <c r="L16" s="155"/>
      <c r="M16" s="155"/>
      <c r="N16" s="155"/>
      <c r="O16" s="156"/>
      <c r="P16" s="155"/>
      <c r="Q16" s="155"/>
      <c r="R16" s="155"/>
      <c r="S16" s="155"/>
      <c r="T16" s="152"/>
      <c r="U16" s="152"/>
      <c r="V16" s="152"/>
      <c r="W16" s="152"/>
      <c r="X16" s="152"/>
    </row>
    <row r="17" spans="1:24">
      <c r="A17" s="152"/>
      <c r="B17" s="155"/>
      <c r="C17" s="155"/>
      <c r="D17" s="155"/>
      <c r="E17" s="155"/>
      <c r="F17" s="155"/>
      <c r="G17" s="155"/>
      <c r="H17" s="155"/>
      <c r="I17" s="155"/>
      <c r="J17" s="155"/>
      <c r="K17" s="155"/>
      <c r="L17" s="155"/>
      <c r="M17" s="155"/>
      <c r="N17" s="155"/>
      <c r="O17" s="156"/>
      <c r="P17" s="155"/>
      <c r="Q17" s="155"/>
      <c r="R17" s="155"/>
      <c r="S17" s="155"/>
      <c r="T17" s="152"/>
      <c r="U17" s="152"/>
      <c r="V17" s="152"/>
      <c r="W17" s="152"/>
      <c r="X17" s="152"/>
    </row>
    <row r="18" spans="1:24">
      <c r="A18" s="152"/>
      <c r="B18" s="155" t="s">
        <v>254</v>
      </c>
      <c r="C18" s="155" t="s">
        <v>220</v>
      </c>
      <c r="D18" s="155"/>
      <c r="E18" s="155"/>
      <c r="F18" s="155"/>
      <c r="G18" s="155"/>
      <c r="H18" s="155"/>
      <c r="I18" s="155"/>
      <c r="J18" s="155"/>
      <c r="K18" s="155"/>
      <c r="L18" s="155"/>
      <c r="M18" s="155"/>
      <c r="N18" s="155"/>
      <c r="O18" s="156"/>
      <c r="P18" s="155"/>
      <c r="Q18" s="155"/>
      <c r="R18" s="155"/>
      <c r="S18" s="155"/>
      <c r="T18" s="152"/>
      <c r="U18" s="152"/>
      <c r="V18" s="152"/>
      <c r="W18" s="152"/>
      <c r="X18" s="152"/>
    </row>
    <row r="19" spans="1:24">
      <c r="A19" s="152"/>
      <c r="B19" s="155"/>
      <c r="C19" s="155" t="s">
        <v>255</v>
      </c>
      <c r="D19" s="155"/>
      <c r="E19" s="155"/>
      <c r="F19" s="155"/>
      <c r="G19" s="155"/>
      <c r="H19" s="155"/>
      <c r="I19" s="155"/>
      <c r="J19" s="155"/>
      <c r="K19" s="155"/>
      <c r="L19" s="155"/>
      <c r="M19" s="155"/>
      <c r="N19" s="155"/>
      <c r="O19" s="156"/>
      <c r="P19" s="155"/>
      <c r="Q19" s="155"/>
      <c r="R19" s="155"/>
      <c r="S19" s="155"/>
      <c r="T19" s="152"/>
      <c r="U19" s="152"/>
      <c r="V19" s="152"/>
      <c r="W19" s="152"/>
      <c r="X19" s="152"/>
    </row>
    <row r="20" spans="1:24" ht="14.25" thickBot="1">
      <c r="A20" s="152"/>
      <c r="B20" s="155"/>
      <c r="C20" s="155"/>
      <c r="D20" s="155"/>
      <c r="E20" s="155" t="s">
        <v>198</v>
      </c>
      <c r="F20" s="155"/>
      <c r="G20" s="155" t="s">
        <v>218</v>
      </c>
      <c r="H20" s="155"/>
      <c r="I20" s="168" t="s">
        <v>256</v>
      </c>
      <c r="J20" s="155"/>
      <c r="K20" s="155" t="s">
        <v>217</v>
      </c>
      <c r="L20" s="155"/>
      <c r="M20" s="155"/>
      <c r="N20" s="155"/>
      <c r="O20" s="155"/>
      <c r="P20" s="155"/>
      <c r="Q20" s="156"/>
      <c r="R20" s="155"/>
      <c r="S20" s="155"/>
      <c r="T20" s="155"/>
      <c r="U20" s="155"/>
      <c r="V20" s="152"/>
      <c r="W20" s="152"/>
      <c r="X20" s="152"/>
    </row>
    <row r="21" spans="1:24" ht="15" thickTop="1" thickBot="1">
      <c r="A21" s="152"/>
      <c r="B21" s="155"/>
      <c r="C21" s="155" t="s">
        <v>216</v>
      </c>
      <c r="D21" s="160"/>
      <c r="E21" s="225">
        <v>8</v>
      </c>
      <c r="F21" s="155" t="s">
        <v>191</v>
      </c>
      <c r="G21" s="227">
        <v>4.7E-2</v>
      </c>
      <c r="H21" s="170" t="s">
        <v>257</v>
      </c>
      <c r="I21" s="230">
        <v>12</v>
      </c>
      <c r="J21" s="174" t="s">
        <v>258</v>
      </c>
      <c r="K21" s="226">
        <f>E$14</f>
        <v>70</v>
      </c>
      <c r="L21" s="155" t="s">
        <v>209</v>
      </c>
      <c r="M21" s="283">
        <f>E21*G21*I21*K21</f>
        <v>315.84000000000003</v>
      </c>
      <c r="N21" s="155" t="s">
        <v>180</v>
      </c>
      <c r="O21" s="155"/>
      <c r="P21" s="155"/>
      <c r="Q21" s="156"/>
      <c r="R21" s="155"/>
      <c r="S21" s="160" t="s">
        <v>194</v>
      </c>
      <c r="T21" s="296">
        <f t="shared" ref="T21:T26" si="0">M21*O$28</f>
        <v>101068.80000000002</v>
      </c>
      <c r="U21" s="155"/>
      <c r="V21" s="152"/>
      <c r="W21" s="152"/>
      <c r="X21" s="152"/>
    </row>
    <row r="22" spans="1:24" ht="15" thickTop="1" thickBot="1">
      <c r="A22" s="152"/>
      <c r="B22" s="155"/>
      <c r="C22" s="155" t="s">
        <v>215</v>
      </c>
      <c r="D22" s="160"/>
      <c r="E22" s="225">
        <v>4</v>
      </c>
      <c r="F22" s="155" t="s">
        <v>191</v>
      </c>
      <c r="G22" s="227">
        <v>0.32</v>
      </c>
      <c r="H22" s="170" t="s">
        <v>257</v>
      </c>
      <c r="I22" s="230">
        <v>12</v>
      </c>
      <c r="J22" s="174" t="s">
        <v>259</v>
      </c>
      <c r="K22" s="226">
        <f>E$14</f>
        <v>70</v>
      </c>
      <c r="L22" s="155" t="s">
        <v>209</v>
      </c>
      <c r="M22" s="283">
        <f>E22*G22*I22*K22</f>
        <v>1075.2</v>
      </c>
      <c r="N22" s="155" t="s">
        <v>180</v>
      </c>
      <c r="O22" s="155"/>
      <c r="P22" s="155"/>
      <c r="Q22" s="156"/>
      <c r="R22" s="155"/>
      <c r="S22" s="160" t="s">
        <v>194</v>
      </c>
      <c r="T22" s="296">
        <f t="shared" si="0"/>
        <v>344064</v>
      </c>
      <c r="U22" s="155"/>
      <c r="V22" s="152"/>
      <c r="W22" s="152"/>
      <c r="X22" s="152"/>
    </row>
    <row r="23" spans="1:24" ht="15" thickTop="1" thickBot="1">
      <c r="A23" s="152"/>
      <c r="B23" s="155"/>
      <c r="C23" s="155" t="s">
        <v>214</v>
      </c>
      <c r="D23" s="163"/>
      <c r="E23" s="225">
        <v>2</v>
      </c>
      <c r="F23" s="155" t="s">
        <v>191</v>
      </c>
      <c r="G23" s="227">
        <f>G21+G22</f>
        <v>0.36699999999999999</v>
      </c>
      <c r="H23" s="170" t="s">
        <v>257</v>
      </c>
      <c r="I23" s="230">
        <v>12</v>
      </c>
      <c r="J23" s="174" t="s">
        <v>260</v>
      </c>
      <c r="K23" s="226">
        <f>E$14</f>
        <v>70</v>
      </c>
      <c r="L23" s="155" t="s">
        <v>209</v>
      </c>
      <c r="M23" s="283">
        <f>E23*G23*I23*K23</f>
        <v>616.55999999999995</v>
      </c>
      <c r="N23" s="155" t="s">
        <v>180</v>
      </c>
      <c r="O23" s="155"/>
      <c r="P23" s="155"/>
      <c r="Q23" s="156"/>
      <c r="R23" s="155"/>
      <c r="S23" s="163" t="s">
        <v>166</v>
      </c>
      <c r="T23" s="297">
        <f t="shared" si="0"/>
        <v>197299.19999999998</v>
      </c>
      <c r="U23" s="155"/>
      <c r="V23" s="152"/>
      <c r="W23" s="152"/>
      <c r="X23" s="152"/>
    </row>
    <row r="24" spans="1:24" ht="15" thickTop="1" thickBot="1">
      <c r="A24" s="152"/>
      <c r="B24" s="155"/>
      <c r="C24" s="155" t="s">
        <v>213</v>
      </c>
      <c r="D24" s="160"/>
      <c r="E24" s="225">
        <v>8</v>
      </c>
      <c r="F24" s="155" t="s">
        <v>191</v>
      </c>
      <c r="G24" s="227">
        <v>0.32600000000000001</v>
      </c>
      <c r="H24" s="170" t="s">
        <v>257</v>
      </c>
      <c r="I24" s="230">
        <v>12</v>
      </c>
      <c r="J24" s="174" t="s">
        <v>260</v>
      </c>
      <c r="K24" s="226">
        <f>H$14</f>
        <v>30</v>
      </c>
      <c r="L24" s="155" t="s">
        <v>209</v>
      </c>
      <c r="M24" s="283">
        <f>E24*G24*I24*K24</f>
        <v>938.88</v>
      </c>
      <c r="N24" s="155" t="s">
        <v>180</v>
      </c>
      <c r="O24" s="155"/>
      <c r="P24" s="155"/>
      <c r="Q24" s="156"/>
      <c r="R24" s="155"/>
      <c r="S24" s="160" t="s">
        <v>194</v>
      </c>
      <c r="T24" s="296">
        <f t="shared" si="0"/>
        <v>300441.59999999998</v>
      </c>
      <c r="U24" s="155"/>
      <c r="V24" s="152"/>
      <c r="W24" s="152"/>
      <c r="X24" s="152"/>
    </row>
    <row r="25" spans="1:24" ht="15" thickTop="1" thickBot="1">
      <c r="A25" s="152"/>
      <c r="B25" s="155"/>
      <c r="C25" s="155" t="s">
        <v>212</v>
      </c>
      <c r="D25" s="163"/>
      <c r="E25" s="225">
        <v>2</v>
      </c>
      <c r="F25" s="155" t="s">
        <v>191</v>
      </c>
      <c r="G25" s="227">
        <f>G24</f>
        <v>0.32600000000000001</v>
      </c>
      <c r="H25" s="170" t="s">
        <v>257</v>
      </c>
      <c r="I25" s="230">
        <v>12</v>
      </c>
      <c r="J25" s="174" t="s">
        <v>260</v>
      </c>
      <c r="K25" s="226">
        <f>H$14</f>
        <v>30</v>
      </c>
      <c r="L25" s="155" t="s">
        <v>209</v>
      </c>
      <c r="M25" s="283">
        <f>E25*G25*I25*K25</f>
        <v>234.72</v>
      </c>
      <c r="N25" s="155" t="s">
        <v>180</v>
      </c>
      <c r="O25" s="152"/>
      <c r="P25" s="155"/>
      <c r="Q25" s="156"/>
      <c r="R25" s="155"/>
      <c r="S25" s="163" t="s">
        <v>166</v>
      </c>
      <c r="T25" s="297">
        <f t="shared" si="0"/>
        <v>75110.399999999994</v>
      </c>
      <c r="U25" s="155"/>
      <c r="V25" s="152"/>
      <c r="W25" s="152"/>
      <c r="X25" s="152"/>
    </row>
    <row r="26" spans="1:24" ht="15" thickTop="1" thickBot="1">
      <c r="A26" s="152"/>
      <c r="B26" s="155"/>
      <c r="C26" s="155" t="s">
        <v>211</v>
      </c>
      <c r="D26" s="163"/>
      <c r="E26" s="225">
        <v>2.5</v>
      </c>
      <c r="F26" s="155" t="s">
        <v>191</v>
      </c>
      <c r="G26" s="227">
        <v>3</v>
      </c>
      <c r="H26" s="155" t="s">
        <v>210</v>
      </c>
      <c r="I26" s="180"/>
      <c r="J26" s="155"/>
      <c r="K26" s="226">
        <f>$E9</f>
        <v>100</v>
      </c>
      <c r="L26" s="155" t="s">
        <v>209</v>
      </c>
      <c r="M26" s="283">
        <f>E26*G26*K26</f>
        <v>750</v>
      </c>
      <c r="N26" s="155" t="s">
        <v>208</v>
      </c>
      <c r="O26" s="155"/>
      <c r="P26" s="155"/>
      <c r="Q26" s="156"/>
      <c r="R26" s="155"/>
      <c r="S26" s="163" t="s">
        <v>166</v>
      </c>
      <c r="T26" s="297">
        <f t="shared" si="0"/>
        <v>240000</v>
      </c>
      <c r="U26" s="155"/>
      <c r="V26" s="152"/>
      <c r="W26" s="152"/>
      <c r="X26" s="152"/>
    </row>
    <row r="27" spans="1:24" ht="14.25" thickTop="1">
      <c r="A27" s="152"/>
      <c r="B27" s="155"/>
      <c r="C27" s="155"/>
      <c r="D27" s="163"/>
      <c r="E27" s="155"/>
      <c r="F27" s="155"/>
      <c r="G27" s="155"/>
      <c r="H27" s="155"/>
      <c r="I27" s="155"/>
      <c r="J27" s="155"/>
      <c r="K27" s="155"/>
      <c r="L27" s="155"/>
      <c r="M27" s="155"/>
      <c r="N27" s="155"/>
      <c r="O27" s="155" t="s">
        <v>183</v>
      </c>
      <c r="P27" s="155"/>
      <c r="Q27" s="156"/>
      <c r="R27" s="155"/>
      <c r="S27" s="155"/>
      <c r="T27" s="155"/>
      <c r="U27" s="155"/>
      <c r="V27" s="152"/>
      <c r="W27" s="152"/>
      <c r="X27" s="152"/>
    </row>
    <row r="28" spans="1:24" ht="15" customHeight="1">
      <c r="A28" s="152"/>
      <c r="B28" s="155"/>
      <c r="C28" s="155"/>
      <c r="D28" s="155"/>
      <c r="E28" s="155" t="s">
        <v>207</v>
      </c>
      <c r="F28" s="155"/>
      <c r="G28" s="155"/>
      <c r="H28" s="155"/>
      <c r="I28" s="155"/>
      <c r="J28" s="155"/>
      <c r="K28" s="155"/>
      <c r="L28" s="165" t="s">
        <v>189</v>
      </c>
      <c r="M28" s="283">
        <f>SUM(M21:M26)</f>
        <v>3931.2</v>
      </c>
      <c r="N28" s="155" t="s">
        <v>188</v>
      </c>
      <c r="O28" s="284">
        <f>$E$12</f>
        <v>320</v>
      </c>
      <c r="P28" s="155" t="s">
        <v>179</v>
      </c>
      <c r="Q28" s="285">
        <f>M28*O28</f>
        <v>1257984</v>
      </c>
      <c r="R28" s="155" t="s">
        <v>162</v>
      </c>
      <c r="S28" s="155" t="s">
        <v>187</v>
      </c>
      <c r="T28" s="295">
        <f>SUM(T21:T27)</f>
        <v>1257984</v>
      </c>
      <c r="U28" s="155" t="s">
        <v>261</v>
      </c>
      <c r="V28" s="300">
        <f>T28/E9/E12</f>
        <v>39.311999999999998</v>
      </c>
      <c r="W28" s="152" t="s">
        <v>176</v>
      </c>
      <c r="X28" s="152"/>
    </row>
    <row r="29" spans="1:24">
      <c r="A29" s="152"/>
      <c r="B29" s="155"/>
      <c r="C29" s="155"/>
      <c r="D29" s="155"/>
      <c r="E29" s="155"/>
      <c r="F29" s="155"/>
      <c r="G29" s="155"/>
      <c r="H29" s="155"/>
      <c r="I29" s="155"/>
      <c r="J29" s="155"/>
      <c r="K29" s="155"/>
      <c r="L29" s="165" t="s">
        <v>262</v>
      </c>
      <c r="M29" s="161">
        <f>M28/$E$9</f>
        <v>39.311999999999998</v>
      </c>
      <c r="N29" s="155" t="s">
        <v>206</v>
      </c>
      <c r="O29" s="155"/>
      <c r="P29" s="165" t="s">
        <v>262</v>
      </c>
      <c r="Q29" s="156">
        <f>Q28/$E$11</f>
        <v>41.9328</v>
      </c>
      <c r="R29" s="155" t="s">
        <v>160</v>
      </c>
      <c r="S29" s="155"/>
      <c r="T29" s="155"/>
      <c r="U29" s="155"/>
      <c r="V29" s="152"/>
      <c r="W29" s="152"/>
      <c r="X29" s="152"/>
    </row>
    <row r="30" spans="1:24">
      <c r="A30" s="152"/>
      <c r="B30" s="155"/>
      <c r="C30" s="155"/>
      <c r="D30" s="155"/>
      <c r="E30" s="155"/>
      <c r="F30" s="155"/>
      <c r="G30" s="155"/>
      <c r="H30" s="155"/>
      <c r="I30" s="155"/>
      <c r="J30" s="155"/>
      <c r="K30" s="155"/>
      <c r="L30" s="165"/>
      <c r="M30" s="161"/>
      <c r="N30" s="155"/>
      <c r="O30" s="155"/>
      <c r="P30" s="165"/>
      <c r="Q30" s="156"/>
      <c r="R30" s="155"/>
      <c r="S30" s="155"/>
      <c r="T30" s="155"/>
      <c r="U30" s="155"/>
      <c r="V30" s="152"/>
      <c r="W30" s="152"/>
      <c r="X30" s="152"/>
    </row>
    <row r="31" spans="1:24">
      <c r="A31" s="152"/>
      <c r="B31" s="155"/>
      <c r="C31" s="155" t="s">
        <v>263</v>
      </c>
      <c r="D31" s="155"/>
      <c r="E31" s="155"/>
      <c r="F31" s="155"/>
      <c r="G31" s="155"/>
      <c r="H31" s="155"/>
      <c r="I31" s="155"/>
      <c r="J31" s="155"/>
      <c r="K31" s="155"/>
      <c r="L31" s="155"/>
      <c r="M31" s="155"/>
      <c r="N31" s="155"/>
      <c r="O31" s="155"/>
      <c r="P31" s="155"/>
      <c r="Q31" s="156"/>
      <c r="R31" s="155"/>
      <c r="S31" s="155"/>
      <c r="T31" s="155"/>
      <c r="U31" s="155"/>
      <c r="V31" s="152"/>
      <c r="W31" s="152"/>
      <c r="X31" s="152"/>
    </row>
    <row r="32" spans="1:24" ht="14.25" thickBot="1">
      <c r="A32" s="152"/>
      <c r="B32" s="155"/>
      <c r="C32" s="155"/>
      <c r="D32" s="155"/>
      <c r="E32" s="155" t="s">
        <v>198</v>
      </c>
      <c r="F32" s="155"/>
      <c r="G32" s="155" t="s">
        <v>218</v>
      </c>
      <c r="H32" s="155"/>
      <c r="I32" s="168" t="s">
        <v>256</v>
      </c>
      <c r="J32" s="155"/>
      <c r="K32" s="155" t="s">
        <v>217</v>
      </c>
      <c r="L32" s="155"/>
      <c r="M32" s="155"/>
      <c r="N32" s="155"/>
      <c r="O32" s="155"/>
      <c r="P32" s="155"/>
      <c r="Q32" s="156"/>
      <c r="R32" s="155"/>
      <c r="S32" s="155"/>
      <c r="T32" s="155"/>
      <c r="U32" s="155"/>
      <c r="V32" s="152"/>
      <c r="W32" s="152"/>
      <c r="X32" s="152"/>
    </row>
    <row r="33" spans="1:24" ht="15" thickTop="1" thickBot="1">
      <c r="A33" s="152"/>
      <c r="B33" s="155"/>
      <c r="C33" s="155" t="s">
        <v>216</v>
      </c>
      <c r="D33" s="160"/>
      <c r="E33" s="225">
        <v>8</v>
      </c>
      <c r="F33" s="155" t="s">
        <v>191</v>
      </c>
      <c r="G33" s="227">
        <v>4.7E-2</v>
      </c>
      <c r="H33" s="170" t="s">
        <v>257</v>
      </c>
      <c r="I33" s="230">
        <v>2</v>
      </c>
      <c r="J33" s="174" t="s">
        <v>260</v>
      </c>
      <c r="K33" s="226">
        <f>E$16</f>
        <v>1400</v>
      </c>
      <c r="L33" s="155" t="s">
        <v>209</v>
      </c>
      <c r="M33" s="283">
        <f>E33*G33*I33*K33</f>
        <v>1052.8</v>
      </c>
      <c r="N33" s="155" t="s">
        <v>180</v>
      </c>
      <c r="O33" s="155"/>
      <c r="P33" s="155"/>
      <c r="Q33" s="156"/>
      <c r="R33" s="155"/>
      <c r="S33" s="160" t="s">
        <v>194</v>
      </c>
      <c r="T33" s="296">
        <f>M33*O$28</f>
        <v>336896</v>
      </c>
      <c r="U33" s="155"/>
      <c r="V33" s="152"/>
      <c r="W33" s="152"/>
      <c r="X33" s="152"/>
    </row>
    <row r="34" spans="1:24" ht="15" thickTop="1" thickBot="1">
      <c r="A34" s="152"/>
      <c r="B34" s="155"/>
      <c r="C34" s="155" t="s">
        <v>215</v>
      </c>
      <c r="D34" s="160"/>
      <c r="E34" s="225">
        <v>4</v>
      </c>
      <c r="F34" s="155" t="s">
        <v>191</v>
      </c>
      <c r="G34" s="227">
        <v>0.32</v>
      </c>
      <c r="H34" s="170" t="s">
        <v>257</v>
      </c>
      <c r="I34" s="230">
        <v>2</v>
      </c>
      <c r="J34" s="174" t="s">
        <v>260</v>
      </c>
      <c r="K34" s="226">
        <f>E$16</f>
        <v>1400</v>
      </c>
      <c r="L34" s="155" t="s">
        <v>209</v>
      </c>
      <c r="M34" s="283">
        <f>E34*G34*I34*K34</f>
        <v>3584</v>
      </c>
      <c r="N34" s="155" t="s">
        <v>180</v>
      </c>
      <c r="O34" s="155"/>
      <c r="P34" s="155"/>
      <c r="Q34" s="156"/>
      <c r="R34" s="155"/>
      <c r="S34" s="160" t="s">
        <v>194</v>
      </c>
      <c r="T34" s="296">
        <f>M34*O$28</f>
        <v>1146880</v>
      </c>
      <c r="U34" s="155"/>
      <c r="V34" s="152"/>
      <c r="W34" s="152"/>
      <c r="X34" s="152"/>
    </row>
    <row r="35" spans="1:24" ht="15" thickTop="1" thickBot="1">
      <c r="A35" s="152"/>
      <c r="B35" s="155"/>
      <c r="C35" s="155" t="s">
        <v>214</v>
      </c>
      <c r="D35" s="163"/>
      <c r="E35" s="225">
        <v>2</v>
      </c>
      <c r="F35" s="155" t="s">
        <v>191</v>
      </c>
      <c r="G35" s="227">
        <f>G33+G34</f>
        <v>0.36699999999999999</v>
      </c>
      <c r="H35" s="170" t="s">
        <v>257</v>
      </c>
      <c r="I35" s="230">
        <v>2</v>
      </c>
      <c r="J35" s="174" t="s">
        <v>260</v>
      </c>
      <c r="K35" s="226">
        <f>E$16</f>
        <v>1400</v>
      </c>
      <c r="L35" s="155" t="s">
        <v>209</v>
      </c>
      <c r="M35" s="283">
        <f>E35*G35*I35*K35</f>
        <v>2055.1999999999998</v>
      </c>
      <c r="N35" s="155" t="s">
        <v>180</v>
      </c>
      <c r="O35" s="155"/>
      <c r="P35" s="155"/>
      <c r="Q35" s="156"/>
      <c r="R35" s="155"/>
      <c r="S35" s="163" t="s">
        <v>166</v>
      </c>
      <c r="T35" s="297">
        <f>M35*O$28</f>
        <v>657664</v>
      </c>
      <c r="U35" s="155"/>
      <c r="V35" s="152"/>
      <c r="W35" s="152"/>
      <c r="X35" s="152"/>
    </row>
    <row r="36" spans="1:24" ht="15" thickTop="1" thickBot="1">
      <c r="A36" s="152"/>
      <c r="B36" s="155"/>
      <c r="C36" s="155" t="s">
        <v>213</v>
      </c>
      <c r="D36" s="160"/>
      <c r="E36" s="225">
        <v>8</v>
      </c>
      <c r="F36" s="155" t="s">
        <v>191</v>
      </c>
      <c r="G36" s="227">
        <v>0.32600000000000001</v>
      </c>
      <c r="H36" s="170" t="s">
        <v>257</v>
      </c>
      <c r="I36" s="230">
        <v>2</v>
      </c>
      <c r="J36" s="174" t="s">
        <v>260</v>
      </c>
      <c r="K36" s="226">
        <f>H$16</f>
        <v>600</v>
      </c>
      <c r="L36" s="155" t="s">
        <v>209</v>
      </c>
      <c r="M36" s="283">
        <f>E36*G36*I36*K36</f>
        <v>3129.6</v>
      </c>
      <c r="N36" s="155" t="s">
        <v>180</v>
      </c>
      <c r="O36" s="155"/>
      <c r="P36" s="155"/>
      <c r="Q36" s="156"/>
      <c r="R36" s="155"/>
      <c r="S36" s="160" t="s">
        <v>194</v>
      </c>
      <c r="T36" s="296">
        <f>M36*O$28</f>
        <v>1001472</v>
      </c>
      <c r="U36" s="155"/>
      <c r="V36" s="152"/>
      <c r="W36" s="152"/>
      <c r="X36" s="152"/>
    </row>
    <row r="37" spans="1:24" ht="15" thickTop="1" thickBot="1">
      <c r="A37" s="152"/>
      <c r="B37" s="155"/>
      <c r="C37" s="155" t="s">
        <v>212</v>
      </c>
      <c r="D37" s="163"/>
      <c r="E37" s="225">
        <v>2</v>
      </c>
      <c r="F37" s="155" t="s">
        <v>191</v>
      </c>
      <c r="G37" s="227">
        <f>G36</f>
        <v>0.32600000000000001</v>
      </c>
      <c r="H37" s="170" t="s">
        <v>257</v>
      </c>
      <c r="I37" s="230">
        <v>2</v>
      </c>
      <c r="J37" s="174" t="s">
        <v>260</v>
      </c>
      <c r="K37" s="226">
        <f>H$16</f>
        <v>600</v>
      </c>
      <c r="L37" s="155" t="s">
        <v>209</v>
      </c>
      <c r="M37" s="283">
        <f>E37*G37*I37*K37</f>
        <v>782.4</v>
      </c>
      <c r="N37" s="155" t="s">
        <v>180</v>
      </c>
      <c r="O37" s="152"/>
      <c r="P37" s="155"/>
      <c r="Q37" s="156"/>
      <c r="R37" s="155"/>
      <c r="S37" s="163" t="s">
        <v>166</v>
      </c>
      <c r="T37" s="297">
        <f>M37*O$28</f>
        <v>250368</v>
      </c>
      <c r="U37" s="155"/>
      <c r="V37" s="152"/>
      <c r="W37" s="152"/>
      <c r="X37" s="152"/>
    </row>
    <row r="38" spans="1:24" ht="14.25" thickTop="1">
      <c r="A38" s="152"/>
      <c r="B38" s="155"/>
      <c r="C38" s="155"/>
      <c r="D38" s="163"/>
      <c r="E38" s="155"/>
      <c r="F38" s="155"/>
      <c r="G38" s="155"/>
      <c r="H38" s="155"/>
      <c r="I38" s="180"/>
      <c r="J38" s="155"/>
      <c r="K38" s="155"/>
      <c r="L38" s="155"/>
      <c r="M38" s="152"/>
      <c r="N38" s="155"/>
      <c r="O38" s="155" t="s">
        <v>183</v>
      </c>
      <c r="P38" s="155"/>
      <c r="Q38" s="155"/>
      <c r="R38" s="155"/>
      <c r="S38" s="155"/>
      <c r="T38" s="152"/>
      <c r="U38" s="152"/>
      <c r="V38" s="152"/>
      <c r="W38" s="152"/>
      <c r="X38" s="152"/>
    </row>
    <row r="39" spans="1:24" ht="15" customHeight="1">
      <c r="A39" s="152"/>
      <c r="B39" s="155"/>
      <c r="C39" s="155"/>
      <c r="D39" s="155"/>
      <c r="E39" s="155" t="s">
        <v>207</v>
      </c>
      <c r="F39" s="155"/>
      <c r="G39" s="155"/>
      <c r="H39" s="155"/>
      <c r="I39" s="155"/>
      <c r="J39" s="155"/>
      <c r="K39" s="155"/>
      <c r="L39" s="165" t="s">
        <v>189</v>
      </c>
      <c r="M39" s="283">
        <f>SUM(M33:M37)</f>
        <v>10604</v>
      </c>
      <c r="N39" s="155" t="s">
        <v>188</v>
      </c>
      <c r="O39" s="155">
        <f>$E$12</f>
        <v>320</v>
      </c>
      <c r="P39" s="155" t="s">
        <v>179</v>
      </c>
      <c r="Q39" s="285">
        <f>M39*O39</f>
        <v>3393280</v>
      </c>
      <c r="R39" s="155" t="s">
        <v>162</v>
      </c>
      <c r="S39" s="155" t="s">
        <v>187</v>
      </c>
      <c r="T39" s="295">
        <f>SUM(T33:T38)</f>
        <v>3393280</v>
      </c>
      <c r="U39" s="155" t="s">
        <v>264</v>
      </c>
      <c r="V39" s="300">
        <f>T39/E10/E12</f>
        <v>5.3020000000000005</v>
      </c>
      <c r="W39" s="152" t="s">
        <v>176</v>
      </c>
      <c r="X39" s="152"/>
    </row>
    <row r="40" spans="1:24">
      <c r="A40" s="152"/>
      <c r="B40" s="155"/>
      <c r="C40" s="155"/>
      <c r="D40" s="155"/>
      <c r="E40" s="155"/>
      <c r="F40" s="155"/>
      <c r="G40" s="155"/>
      <c r="H40" s="155"/>
      <c r="I40" s="155"/>
      <c r="J40" s="155"/>
      <c r="K40" s="155"/>
      <c r="L40" s="165" t="s">
        <v>262</v>
      </c>
      <c r="M40" s="299">
        <f>M39/$E$9</f>
        <v>106.04</v>
      </c>
      <c r="N40" s="155" t="s">
        <v>206</v>
      </c>
      <c r="O40" s="155"/>
      <c r="P40" s="165" t="s">
        <v>262</v>
      </c>
      <c r="Q40" s="298">
        <f>Q39/$E$11</f>
        <v>113.10933333333334</v>
      </c>
      <c r="R40" s="155" t="s">
        <v>160</v>
      </c>
      <c r="S40" s="155"/>
      <c r="T40" s="155"/>
      <c r="U40" s="155"/>
      <c r="V40" s="152"/>
      <c r="W40" s="152"/>
      <c r="X40" s="152"/>
    </row>
    <row r="41" spans="1:24">
      <c r="A41" s="152"/>
      <c r="B41" s="155"/>
      <c r="C41" s="155"/>
      <c r="D41" s="155"/>
      <c r="E41" s="155"/>
      <c r="F41" s="155"/>
      <c r="G41" s="155"/>
      <c r="H41" s="155"/>
      <c r="I41" s="155"/>
      <c r="J41" s="165"/>
      <c r="K41" s="161"/>
      <c r="L41" s="155"/>
      <c r="M41" s="155"/>
      <c r="N41" s="165"/>
      <c r="O41" s="156"/>
      <c r="P41" s="155"/>
      <c r="Q41" s="155"/>
      <c r="R41" s="155"/>
      <c r="S41" s="155"/>
      <c r="T41" s="152"/>
      <c r="U41" s="152"/>
      <c r="V41" s="152"/>
      <c r="W41" s="152"/>
      <c r="X41" s="152"/>
    </row>
    <row r="42" spans="1:24">
      <c r="A42" s="152"/>
      <c r="B42" s="155"/>
      <c r="C42" s="155"/>
      <c r="D42" s="155"/>
      <c r="E42" s="155"/>
      <c r="F42" s="155"/>
      <c r="G42" s="155"/>
      <c r="H42" s="155"/>
      <c r="I42" s="155"/>
      <c r="J42" s="165"/>
      <c r="K42" s="155"/>
      <c r="L42" s="155"/>
      <c r="M42" s="155"/>
      <c r="N42" s="165"/>
      <c r="O42" s="156"/>
      <c r="P42" s="155"/>
      <c r="Q42" s="155"/>
      <c r="R42" s="155"/>
      <c r="S42" s="155"/>
      <c r="T42" s="152"/>
      <c r="U42" s="152"/>
      <c r="V42" s="152"/>
      <c r="W42" s="152"/>
      <c r="X42" s="152"/>
    </row>
    <row r="43" spans="1:24">
      <c r="A43" s="152"/>
      <c r="B43" s="155"/>
      <c r="C43" s="155" t="s">
        <v>265</v>
      </c>
      <c r="D43" s="155"/>
      <c r="E43" s="155" t="s">
        <v>103</v>
      </c>
      <c r="F43" s="155"/>
      <c r="G43" s="155" t="s">
        <v>203</v>
      </c>
      <c r="H43" s="155"/>
      <c r="I43" s="155" t="s">
        <v>199</v>
      </c>
      <c r="J43" s="165"/>
      <c r="K43" s="155"/>
      <c r="L43" s="155"/>
      <c r="M43" s="155"/>
      <c r="N43" s="165"/>
      <c r="O43" s="156"/>
      <c r="P43" s="155"/>
      <c r="Q43" s="155"/>
      <c r="R43" s="155"/>
      <c r="S43" s="155"/>
      <c r="T43" s="152"/>
      <c r="U43" s="152"/>
      <c r="V43" s="152"/>
      <c r="W43" s="152"/>
      <c r="X43" s="152"/>
    </row>
    <row r="44" spans="1:24">
      <c r="A44" s="152"/>
      <c r="B44" s="155"/>
      <c r="C44" s="155" t="s">
        <v>196</v>
      </c>
      <c r="D44" s="155"/>
      <c r="E44" s="155">
        <f>E11</f>
        <v>30000</v>
      </c>
      <c r="F44" s="155" t="s">
        <v>266</v>
      </c>
      <c r="G44" s="227">
        <v>2.3E-3</v>
      </c>
      <c r="H44" s="155" t="s">
        <v>201</v>
      </c>
      <c r="I44" s="284">
        <f>E44*G44</f>
        <v>69</v>
      </c>
      <c r="J44" s="167" t="s">
        <v>200</v>
      </c>
      <c r="K44" s="155"/>
      <c r="L44" s="155"/>
      <c r="M44" s="155"/>
      <c r="N44" s="165"/>
      <c r="O44" s="156"/>
      <c r="P44" s="155"/>
      <c r="Q44" s="155"/>
      <c r="R44" s="155"/>
      <c r="S44" s="155"/>
      <c r="T44" s="152"/>
      <c r="U44" s="152"/>
      <c r="V44" s="152"/>
      <c r="W44" s="152"/>
      <c r="X44" s="152"/>
    </row>
    <row r="45" spans="1:24">
      <c r="A45" s="152"/>
      <c r="B45" s="155"/>
      <c r="C45" s="155" t="s">
        <v>195</v>
      </c>
      <c r="D45" s="155"/>
      <c r="E45" s="155">
        <f>E11</f>
        <v>30000</v>
      </c>
      <c r="F45" s="155" t="s">
        <v>202</v>
      </c>
      <c r="G45" s="227">
        <v>1.1000000000000001E-3</v>
      </c>
      <c r="H45" s="155" t="s">
        <v>201</v>
      </c>
      <c r="I45" s="284">
        <f>E45*G45</f>
        <v>33</v>
      </c>
      <c r="J45" s="167" t="s">
        <v>200</v>
      </c>
      <c r="K45" s="155"/>
      <c r="L45" s="155"/>
      <c r="M45" s="155"/>
      <c r="N45" s="165"/>
      <c r="O45" s="156"/>
      <c r="P45" s="155"/>
      <c r="Q45" s="155"/>
      <c r="R45" s="155"/>
      <c r="S45" s="155"/>
      <c r="T45" s="152"/>
      <c r="U45" s="152"/>
      <c r="V45" s="152"/>
      <c r="W45" s="152"/>
      <c r="X45" s="152"/>
    </row>
    <row r="46" spans="1:24">
      <c r="A46" s="152"/>
      <c r="B46" s="155"/>
      <c r="C46" s="155" t="s">
        <v>193</v>
      </c>
      <c r="D46" s="155"/>
      <c r="E46" s="155">
        <f>E11</f>
        <v>30000</v>
      </c>
      <c r="F46" s="155" t="s">
        <v>202</v>
      </c>
      <c r="G46" s="227">
        <v>2.3999999999999998E-3</v>
      </c>
      <c r="H46" s="155" t="s">
        <v>201</v>
      </c>
      <c r="I46" s="284">
        <f>E46*G46</f>
        <v>72</v>
      </c>
      <c r="J46" s="167" t="s">
        <v>200</v>
      </c>
      <c r="K46" s="155"/>
      <c r="L46" s="155"/>
      <c r="M46" s="155"/>
      <c r="N46" s="165"/>
      <c r="O46" s="156"/>
      <c r="P46" s="155"/>
      <c r="Q46" s="155"/>
      <c r="R46" s="155"/>
      <c r="S46" s="155"/>
      <c r="T46" s="152"/>
      <c r="U46" s="152"/>
      <c r="V46" s="152"/>
      <c r="W46" s="152"/>
      <c r="X46" s="152"/>
    </row>
    <row r="47" spans="1:24">
      <c r="A47" s="152"/>
      <c r="B47" s="155"/>
      <c r="C47" s="155"/>
      <c r="D47" s="155"/>
      <c r="E47" s="155"/>
      <c r="F47" s="155"/>
      <c r="G47" s="155"/>
      <c r="H47" s="155"/>
      <c r="I47" s="155"/>
      <c r="J47" s="165"/>
      <c r="K47" s="155"/>
      <c r="L47" s="155"/>
      <c r="M47" s="155"/>
      <c r="N47" s="165"/>
      <c r="O47" s="156"/>
      <c r="P47" s="155"/>
      <c r="Q47" s="155"/>
      <c r="R47" s="155"/>
      <c r="S47" s="155"/>
      <c r="T47" s="152"/>
      <c r="U47" s="152"/>
      <c r="V47" s="152"/>
      <c r="W47" s="152"/>
      <c r="X47" s="152"/>
    </row>
    <row r="48" spans="1:24">
      <c r="A48" s="152"/>
      <c r="B48" s="155"/>
      <c r="C48" s="155"/>
      <c r="D48" s="155"/>
      <c r="E48" s="155" t="s">
        <v>199</v>
      </c>
      <c r="F48" s="155"/>
      <c r="G48" s="155" t="s">
        <v>198</v>
      </c>
      <c r="H48" s="155"/>
      <c r="I48" s="155" t="s">
        <v>197</v>
      </c>
      <c r="J48" s="155"/>
      <c r="K48" s="155"/>
      <c r="L48" s="155"/>
      <c r="M48" s="155"/>
      <c r="N48" s="165"/>
      <c r="O48" s="156"/>
      <c r="P48" s="155"/>
      <c r="Q48" s="168"/>
      <c r="R48" s="168"/>
      <c r="S48" s="155"/>
      <c r="T48" s="152"/>
      <c r="U48" s="152"/>
      <c r="V48" s="152"/>
      <c r="W48" s="152"/>
      <c r="X48" s="152"/>
    </row>
    <row r="49" spans="1:24">
      <c r="A49" s="152"/>
      <c r="B49" s="155"/>
      <c r="C49" s="155" t="s">
        <v>196</v>
      </c>
      <c r="D49" s="160"/>
      <c r="E49" s="155">
        <f>I44</f>
        <v>69</v>
      </c>
      <c r="F49" s="155" t="s">
        <v>192</v>
      </c>
      <c r="G49" s="169">
        <f>E21</f>
        <v>8</v>
      </c>
      <c r="H49" s="155" t="s">
        <v>191</v>
      </c>
      <c r="I49" s="229">
        <v>6</v>
      </c>
      <c r="J49" s="155" t="s">
        <v>190</v>
      </c>
      <c r="K49" s="155">
        <f>E49*G49*I49</f>
        <v>3312</v>
      </c>
      <c r="L49" s="155" t="s">
        <v>180</v>
      </c>
      <c r="M49" s="155"/>
      <c r="N49" s="165"/>
      <c r="O49" s="156"/>
      <c r="P49" s="170"/>
      <c r="Q49" s="171"/>
      <c r="R49" s="171"/>
      <c r="S49" s="172" t="s">
        <v>194</v>
      </c>
      <c r="T49" s="296">
        <f>K49*M$52</f>
        <v>1059840</v>
      </c>
      <c r="U49" s="155"/>
      <c r="V49" s="152"/>
      <c r="W49" s="152"/>
      <c r="X49" s="152"/>
    </row>
    <row r="50" spans="1:24">
      <c r="A50" s="152"/>
      <c r="B50" s="155"/>
      <c r="C50" s="155" t="s">
        <v>195</v>
      </c>
      <c r="D50" s="160"/>
      <c r="E50" s="155">
        <f>I45</f>
        <v>33</v>
      </c>
      <c r="F50" s="155" t="s">
        <v>192</v>
      </c>
      <c r="G50" s="169">
        <f>E22</f>
        <v>4</v>
      </c>
      <c r="H50" s="155" t="s">
        <v>191</v>
      </c>
      <c r="I50" s="229">
        <v>6</v>
      </c>
      <c r="J50" s="155" t="s">
        <v>190</v>
      </c>
      <c r="K50" s="155">
        <f>E50*G50*I50</f>
        <v>792</v>
      </c>
      <c r="L50" s="155" t="s">
        <v>180</v>
      </c>
      <c r="M50" s="155"/>
      <c r="N50" s="165"/>
      <c r="O50" s="156"/>
      <c r="P50" s="170"/>
      <c r="Q50" s="171"/>
      <c r="R50" s="171"/>
      <c r="S50" s="172" t="s">
        <v>194</v>
      </c>
      <c r="T50" s="296">
        <f>K50*M$52</f>
        <v>253440</v>
      </c>
      <c r="U50" s="155"/>
      <c r="V50" s="152"/>
      <c r="W50" s="152"/>
      <c r="X50" s="152"/>
    </row>
    <row r="51" spans="1:24">
      <c r="A51" s="152"/>
      <c r="B51" s="155"/>
      <c r="C51" s="155" t="s">
        <v>193</v>
      </c>
      <c r="D51" s="163"/>
      <c r="E51" s="155">
        <f>I46</f>
        <v>72</v>
      </c>
      <c r="F51" s="155" t="s">
        <v>192</v>
      </c>
      <c r="G51" s="169">
        <f>E23</f>
        <v>2</v>
      </c>
      <c r="H51" s="155" t="s">
        <v>191</v>
      </c>
      <c r="I51" s="229">
        <v>6</v>
      </c>
      <c r="J51" s="155" t="s">
        <v>190</v>
      </c>
      <c r="K51" s="155">
        <f>E51*G51*I51</f>
        <v>864</v>
      </c>
      <c r="L51" s="155" t="s">
        <v>180</v>
      </c>
      <c r="M51" s="155" t="s">
        <v>183</v>
      </c>
      <c r="N51" s="155"/>
      <c r="O51" s="156"/>
      <c r="P51" s="170"/>
      <c r="Q51" s="171"/>
      <c r="R51" s="171"/>
      <c r="S51" s="173" t="s">
        <v>166</v>
      </c>
      <c r="T51" s="297">
        <f>K51*M$52</f>
        <v>276480</v>
      </c>
      <c r="U51" s="155"/>
      <c r="V51" s="152" t="s">
        <v>267</v>
      </c>
      <c r="W51" s="152"/>
      <c r="X51" s="152"/>
    </row>
    <row r="52" spans="1:24">
      <c r="A52" s="152"/>
      <c r="B52" s="155"/>
      <c r="C52" s="155"/>
      <c r="D52" s="155"/>
      <c r="E52" s="155"/>
      <c r="F52" s="155"/>
      <c r="G52" s="155"/>
      <c r="H52" s="155"/>
      <c r="I52" s="155"/>
      <c r="J52" s="165" t="s">
        <v>189</v>
      </c>
      <c r="K52" s="283">
        <f>SUM(K49:K51)</f>
        <v>4968</v>
      </c>
      <c r="L52" s="155" t="s">
        <v>188</v>
      </c>
      <c r="M52" s="155">
        <f>$E$12</f>
        <v>320</v>
      </c>
      <c r="N52" s="155" t="s">
        <v>179</v>
      </c>
      <c r="O52" s="285">
        <f>K52*M52</f>
        <v>1589760</v>
      </c>
      <c r="P52" s="170" t="s">
        <v>162</v>
      </c>
      <c r="Q52" s="171"/>
      <c r="R52" s="171"/>
      <c r="S52" s="174" t="s">
        <v>187</v>
      </c>
      <c r="T52" s="295">
        <f>SUM(T49:T51)</f>
        <v>1589760</v>
      </c>
      <c r="U52" s="155" t="s">
        <v>268</v>
      </c>
      <c r="V52" s="300">
        <f>(T28+T39+T52)/(E9+E10)/E12</f>
        <v>9.2872380952380951</v>
      </c>
      <c r="W52" s="152" t="s">
        <v>176</v>
      </c>
      <c r="X52" s="152"/>
    </row>
    <row r="53" spans="1:24">
      <c r="A53" s="152"/>
      <c r="B53" s="155"/>
      <c r="C53" s="155"/>
      <c r="D53" s="155"/>
      <c r="E53" s="155"/>
      <c r="F53" s="155"/>
      <c r="G53" s="155"/>
      <c r="H53" s="155"/>
      <c r="I53" s="155"/>
      <c r="J53" s="165"/>
      <c r="K53" s="155"/>
      <c r="L53" s="155"/>
      <c r="M53" s="155"/>
      <c r="N53" s="165"/>
      <c r="O53" s="156"/>
      <c r="P53" s="170"/>
      <c r="Q53" s="171"/>
      <c r="R53" s="171"/>
      <c r="S53" s="174"/>
      <c r="T53" s="155"/>
      <c r="U53" s="155"/>
      <c r="V53" s="152"/>
      <c r="W53" s="152"/>
      <c r="X53" s="152"/>
    </row>
    <row r="54" spans="1:24" ht="14.25" thickBot="1">
      <c r="A54" s="152"/>
      <c r="B54" s="155"/>
      <c r="C54" s="155" t="s">
        <v>269</v>
      </c>
      <c r="D54" s="155"/>
      <c r="E54" s="155"/>
      <c r="F54" s="155"/>
      <c r="G54" s="155" t="s">
        <v>270</v>
      </c>
      <c r="H54" s="155"/>
      <c r="I54" s="155" t="s">
        <v>271</v>
      </c>
      <c r="J54" s="155"/>
      <c r="K54" s="155"/>
      <c r="L54" s="155"/>
      <c r="M54" s="155" t="s">
        <v>183</v>
      </c>
      <c r="N54" s="155"/>
      <c r="O54" s="156"/>
      <c r="P54" s="170"/>
      <c r="Q54" s="171"/>
      <c r="R54" s="171"/>
      <c r="S54" s="174"/>
      <c r="T54" s="155"/>
      <c r="U54" s="155"/>
      <c r="V54" s="152"/>
      <c r="W54" s="152"/>
      <c r="X54" s="152"/>
    </row>
    <row r="55" spans="1:24" ht="15" thickTop="1" thickBot="1">
      <c r="A55" s="152"/>
      <c r="B55" s="155"/>
      <c r="C55" s="155"/>
      <c r="D55" s="163"/>
      <c r="E55" s="155" t="s">
        <v>272</v>
      </c>
      <c r="F55" s="155"/>
      <c r="G55" s="227">
        <v>15</v>
      </c>
      <c r="H55" s="155" t="s">
        <v>273</v>
      </c>
      <c r="I55" s="224">
        <v>100</v>
      </c>
      <c r="J55" s="155" t="s">
        <v>209</v>
      </c>
      <c r="K55" s="284">
        <f>G55*I55</f>
        <v>1500</v>
      </c>
      <c r="L55" s="155" t="s">
        <v>180</v>
      </c>
      <c r="M55" s="155">
        <f>$E$12</f>
        <v>320</v>
      </c>
      <c r="N55" s="155" t="s">
        <v>179</v>
      </c>
      <c r="O55" s="285">
        <f>K55*M55</f>
        <v>480000</v>
      </c>
      <c r="P55" s="170" t="s">
        <v>162</v>
      </c>
      <c r="Q55" s="171"/>
      <c r="R55" s="171"/>
      <c r="S55" s="173" t="s">
        <v>166</v>
      </c>
      <c r="T55" s="294">
        <f>K55*M55</f>
        <v>480000</v>
      </c>
      <c r="U55" s="155"/>
      <c r="V55" s="152"/>
      <c r="W55" s="152"/>
      <c r="X55" s="152"/>
    </row>
    <row r="56" spans="1:24" ht="15" thickTop="1" thickBot="1">
      <c r="A56" s="152"/>
      <c r="B56" s="155"/>
      <c r="C56" s="155"/>
      <c r="D56" s="163"/>
      <c r="E56" s="155" t="s">
        <v>274</v>
      </c>
      <c r="F56" s="155"/>
      <c r="G56" s="227">
        <v>30</v>
      </c>
      <c r="H56" s="155" t="s">
        <v>273</v>
      </c>
      <c r="I56" s="224">
        <v>100</v>
      </c>
      <c r="J56" s="155" t="s">
        <v>209</v>
      </c>
      <c r="K56" s="284">
        <f>G56*I56</f>
        <v>3000</v>
      </c>
      <c r="L56" s="155" t="s">
        <v>180</v>
      </c>
      <c r="M56" s="155">
        <f>$E$12</f>
        <v>320</v>
      </c>
      <c r="N56" s="155" t="s">
        <v>179</v>
      </c>
      <c r="O56" s="285">
        <f>K56*M56</f>
        <v>960000</v>
      </c>
      <c r="P56" s="170" t="s">
        <v>162</v>
      </c>
      <c r="Q56" s="171"/>
      <c r="R56" s="171"/>
      <c r="S56" s="173" t="s">
        <v>166</v>
      </c>
      <c r="T56" s="294">
        <f>K56*M56</f>
        <v>960000</v>
      </c>
      <c r="U56" s="155"/>
      <c r="V56" s="152"/>
      <c r="W56" s="152"/>
      <c r="X56" s="152"/>
    </row>
    <row r="57" spans="1:24" ht="15" thickTop="1" thickBot="1">
      <c r="A57" s="152"/>
      <c r="B57" s="155"/>
      <c r="C57" s="155"/>
      <c r="D57" s="163"/>
      <c r="E57" s="155" t="s">
        <v>275</v>
      </c>
      <c r="F57" s="155"/>
      <c r="G57" s="227">
        <v>70</v>
      </c>
      <c r="H57" s="155" t="s">
        <v>273</v>
      </c>
      <c r="I57" s="224">
        <v>100</v>
      </c>
      <c r="J57" s="155" t="s">
        <v>209</v>
      </c>
      <c r="K57" s="284">
        <f>G57*I57</f>
        <v>7000</v>
      </c>
      <c r="L57" s="155" t="s">
        <v>180</v>
      </c>
      <c r="M57" s="155">
        <f>$E$12</f>
        <v>320</v>
      </c>
      <c r="N57" s="155" t="s">
        <v>179</v>
      </c>
      <c r="O57" s="285">
        <f>K57*M57</f>
        <v>2240000</v>
      </c>
      <c r="P57" s="170" t="s">
        <v>162</v>
      </c>
      <c r="Q57" s="171"/>
      <c r="R57" s="171"/>
      <c r="S57" s="173" t="s">
        <v>166</v>
      </c>
      <c r="T57" s="294">
        <f>K57*M57</f>
        <v>2240000</v>
      </c>
      <c r="U57" s="155"/>
      <c r="V57" s="152"/>
      <c r="W57" s="152"/>
      <c r="X57" s="152"/>
    </row>
    <row r="58" spans="1:24" ht="15" thickTop="1" thickBot="1">
      <c r="A58" s="152"/>
      <c r="B58" s="155"/>
      <c r="C58" s="155"/>
      <c r="D58" s="163"/>
      <c r="E58" s="155" t="s">
        <v>276</v>
      </c>
      <c r="F58" s="155"/>
      <c r="G58" s="227">
        <v>50</v>
      </c>
      <c r="H58" s="155" t="s">
        <v>273</v>
      </c>
      <c r="I58" s="224">
        <v>100</v>
      </c>
      <c r="J58" s="155" t="s">
        <v>209</v>
      </c>
      <c r="K58" s="284">
        <f>G58*I58</f>
        <v>5000</v>
      </c>
      <c r="L58" s="155" t="s">
        <v>180</v>
      </c>
      <c r="M58" s="155">
        <f>$E$12</f>
        <v>320</v>
      </c>
      <c r="N58" s="155" t="s">
        <v>179</v>
      </c>
      <c r="O58" s="285">
        <f>K58*M58</f>
        <v>1600000</v>
      </c>
      <c r="P58" s="170" t="s">
        <v>162</v>
      </c>
      <c r="Q58" s="171"/>
      <c r="R58" s="171"/>
      <c r="S58" s="173" t="s">
        <v>166</v>
      </c>
      <c r="T58" s="294">
        <f>K58*M58</f>
        <v>1600000</v>
      </c>
      <c r="U58" s="155"/>
      <c r="V58" s="152"/>
      <c r="W58" s="152"/>
      <c r="X58" s="152"/>
    </row>
    <row r="59" spans="1:24" ht="14.25" thickTop="1">
      <c r="A59" s="152"/>
      <c r="B59" s="155"/>
      <c r="C59" s="155"/>
      <c r="D59" s="160"/>
      <c r="E59" s="155"/>
      <c r="F59" s="155"/>
      <c r="G59" s="155"/>
      <c r="H59" s="175" t="s">
        <v>189</v>
      </c>
      <c r="I59" s="176">
        <f>SUM(I55:I58)</f>
        <v>400</v>
      </c>
      <c r="J59" s="174" t="s">
        <v>209</v>
      </c>
      <c r="K59" s="155"/>
      <c r="L59" s="155"/>
      <c r="M59" s="155"/>
      <c r="N59" s="155"/>
      <c r="O59" s="156"/>
      <c r="P59" s="170"/>
      <c r="Q59" s="171"/>
      <c r="R59" s="171"/>
      <c r="S59" s="174" t="s">
        <v>187</v>
      </c>
      <c r="T59" s="295">
        <f>SUM(T55:T58)</f>
        <v>5280000</v>
      </c>
      <c r="U59" s="155" t="s">
        <v>277</v>
      </c>
      <c r="V59" s="300">
        <f>(T59)/(I59)/E12</f>
        <v>41.25</v>
      </c>
      <c r="W59" s="152" t="s">
        <v>278</v>
      </c>
      <c r="X59" s="152"/>
    </row>
    <row r="60" spans="1:24">
      <c r="A60" s="152"/>
      <c r="B60" s="155"/>
      <c r="C60" s="155"/>
      <c r="D60" s="160"/>
      <c r="E60" s="155"/>
      <c r="F60" s="155"/>
      <c r="G60" s="155" t="s">
        <v>279</v>
      </c>
      <c r="H60" s="175"/>
      <c r="I60" s="177"/>
      <c r="J60" s="174"/>
      <c r="K60" s="155"/>
      <c r="L60" s="155"/>
      <c r="M60" s="168"/>
      <c r="N60" s="155"/>
      <c r="O60" s="156"/>
      <c r="P60" s="170"/>
      <c r="Q60" s="171"/>
      <c r="R60" s="171"/>
      <c r="S60" s="174"/>
      <c r="T60" s="178"/>
      <c r="U60" s="179"/>
      <c r="V60" s="166"/>
      <c r="W60" s="152"/>
      <c r="X60" s="152"/>
    </row>
    <row r="61" spans="1:24">
      <c r="A61" s="152"/>
      <c r="B61" s="155"/>
      <c r="C61" s="155"/>
      <c r="D61" s="155"/>
      <c r="E61" s="155"/>
      <c r="F61" s="155"/>
      <c r="G61" s="155"/>
      <c r="H61" s="155"/>
      <c r="I61" s="180"/>
      <c r="J61" s="155"/>
      <c r="K61" s="155"/>
      <c r="L61" s="155"/>
      <c r="M61" s="168"/>
      <c r="N61" s="155"/>
      <c r="O61" s="156"/>
      <c r="P61" s="155"/>
      <c r="Q61" s="180"/>
      <c r="R61" s="180"/>
      <c r="S61" s="155"/>
      <c r="T61" s="152"/>
      <c r="U61" s="152"/>
      <c r="V61" s="152"/>
      <c r="W61" s="152"/>
      <c r="X61" s="152"/>
    </row>
    <row r="62" spans="1:24">
      <c r="A62" s="152"/>
      <c r="B62" s="155" t="s">
        <v>280</v>
      </c>
      <c r="C62" s="155"/>
      <c r="D62" s="155"/>
      <c r="E62" s="155"/>
      <c r="F62" s="155"/>
      <c r="G62" s="155"/>
      <c r="H62" s="155"/>
      <c r="I62" s="155"/>
      <c r="J62" s="155"/>
      <c r="K62" s="155"/>
      <c r="L62" s="170"/>
      <c r="M62" s="155"/>
      <c r="N62" s="155"/>
      <c r="O62" s="156"/>
      <c r="P62" s="155"/>
      <c r="Q62" s="155"/>
      <c r="R62" s="155"/>
      <c r="S62" s="155"/>
      <c r="T62" s="152"/>
      <c r="U62" s="152"/>
      <c r="V62" s="152"/>
      <c r="W62" s="152"/>
      <c r="X62" s="152"/>
    </row>
    <row r="63" spans="1:24">
      <c r="A63" s="152"/>
      <c r="B63" s="155"/>
      <c r="C63" s="155"/>
      <c r="D63" s="155"/>
      <c r="E63" s="155"/>
      <c r="F63" s="155"/>
      <c r="G63" s="155"/>
      <c r="H63" s="155"/>
      <c r="I63" s="155"/>
      <c r="J63" s="163"/>
      <c r="K63" s="164"/>
      <c r="L63" s="155"/>
      <c r="M63" s="164"/>
      <c r="N63" s="155" t="s">
        <v>166</v>
      </c>
      <c r="O63" s="286">
        <f>T23+T25+T26+T35+T37+T51+T59</f>
        <v>6976921.5999999996</v>
      </c>
      <c r="P63" s="155" t="s">
        <v>162</v>
      </c>
      <c r="Q63" s="155" t="s">
        <v>281</v>
      </c>
      <c r="R63" s="155"/>
      <c r="S63" s="155"/>
      <c r="T63" s="152"/>
      <c r="U63" s="152"/>
      <c r="V63" s="152"/>
      <c r="W63" s="152"/>
      <c r="X63" s="152"/>
    </row>
    <row r="64" spans="1:24" ht="14.25" thickBot="1">
      <c r="A64" s="152"/>
      <c r="B64" s="155"/>
      <c r="C64" s="155"/>
      <c r="D64" s="155"/>
      <c r="E64" s="155"/>
      <c r="F64" s="155"/>
      <c r="G64" s="155"/>
      <c r="H64" s="155"/>
      <c r="I64" s="155"/>
      <c r="J64" s="160"/>
      <c r="K64" s="162"/>
      <c r="L64" s="155"/>
      <c r="M64" s="162"/>
      <c r="N64" s="155" t="s">
        <v>194</v>
      </c>
      <c r="O64" s="287">
        <f>T21+T22+T24+T33+T34+T36+T49+T50</f>
        <v>4544102.4000000004</v>
      </c>
      <c r="P64" s="155" t="s">
        <v>162</v>
      </c>
      <c r="Q64" s="168" t="s">
        <v>282</v>
      </c>
      <c r="R64" s="155"/>
      <c r="S64" s="155"/>
      <c r="T64" s="152"/>
      <c r="U64" s="152" t="s">
        <v>283</v>
      </c>
      <c r="V64" s="152"/>
      <c r="W64" s="152"/>
      <c r="X64" s="152"/>
    </row>
    <row r="65" spans="1:24" ht="15" thickTop="1" thickBot="1">
      <c r="A65" s="152"/>
      <c r="B65" s="155"/>
      <c r="C65" s="155"/>
      <c r="D65" s="155"/>
      <c r="E65" s="155"/>
      <c r="F65" s="155"/>
      <c r="G65" s="155"/>
      <c r="H65" s="155"/>
      <c r="I65" s="155"/>
      <c r="J65" s="160"/>
      <c r="K65" s="155"/>
      <c r="L65" s="170"/>
      <c r="M65" s="181"/>
      <c r="N65" s="182" t="s">
        <v>284</v>
      </c>
      <c r="O65" s="288">
        <f>O63+O64</f>
        <v>11521024</v>
      </c>
      <c r="P65" s="183" t="s">
        <v>162</v>
      </c>
      <c r="Q65" s="184" t="s">
        <v>285</v>
      </c>
      <c r="R65" s="174"/>
      <c r="S65" s="155"/>
      <c r="T65" s="293">
        <f>T28+T39+T52+T59</f>
        <v>11521024</v>
      </c>
      <c r="U65" s="152" t="s">
        <v>286</v>
      </c>
      <c r="V65" s="300">
        <f>T65/(E9+E10)/E12</f>
        <v>17.144380952380953</v>
      </c>
      <c r="W65" s="152" t="s">
        <v>176</v>
      </c>
      <c r="X65" s="152"/>
    </row>
    <row r="66" spans="1:24" ht="15" thickTop="1" thickBot="1">
      <c r="A66" s="152"/>
      <c r="B66" s="155"/>
      <c r="C66" s="155"/>
      <c r="D66" s="155"/>
      <c r="E66" s="155"/>
      <c r="F66" s="155"/>
      <c r="G66" s="155"/>
      <c r="H66" s="155"/>
      <c r="I66" s="155"/>
      <c r="J66" s="155"/>
      <c r="K66" s="155"/>
      <c r="L66" s="170"/>
      <c r="M66" s="185"/>
      <c r="N66" s="186" t="s">
        <v>205</v>
      </c>
      <c r="O66" s="289">
        <f>O65/$E$11</f>
        <v>384.03413333333333</v>
      </c>
      <c r="P66" s="187" t="s">
        <v>160</v>
      </c>
      <c r="Q66" s="188"/>
      <c r="R66" s="174"/>
      <c r="S66" s="155"/>
      <c r="T66" s="152"/>
      <c r="U66" s="152"/>
      <c r="V66" s="152"/>
      <c r="W66" s="152"/>
      <c r="X66" s="152"/>
    </row>
    <row r="67" spans="1:24" ht="15" thickTop="1" thickBot="1">
      <c r="A67" s="152"/>
      <c r="B67" s="155" t="s">
        <v>287</v>
      </c>
      <c r="C67" s="155" t="s">
        <v>174</v>
      </c>
      <c r="D67" s="155"/>
      <c r="E67" s="155"/>
      <c r="F67" s="155"/>
      <c r="G67" s="155"/>
      <c r="H67" s="155"/>
      <c r="I67" s="155"/>
      <c r="J67" s="155"/>
      <c r="K67" s="155"/>
      <c r="L67" s="155"/>
      <c r="M67" s="180"/>
      <c r="N67" s="155"/>
      <c r="O67" s="156"/>
      <c r="P67" s="155"/>
      <c r="Q67" s="180"/>
      <c r="R67" s="155"/>
      <c r="S67" s="155"/>
      <c r="T67" s="152"/>
      <c r="U67" s="152"/>
      <c r="V67" s="152"/>
      <c r="W67" s="152"/>
      <c r="X67" s="152"/>
    </row>
    <row r="68" spans="1:24" ht="15" thickTop="1" thickBot="1">
      <c r="A68" s="152"/>
      <c r="B68" s="155"/>
      <c r="C68" s="155" t="s">
        <v>173</v>
      </c>
      <c r="D68" s="155"/>
      <c r="E68" s="155"/>
      <c r="F68" s="155"/>
      <c r="G68" s="155"/>
      <c r="H68" s="224">
        <v>20</v>
      </c>
      <c r="I68" s="155" t="s">
        <v>225</v>
      </c>
      <c r="J68" s="155"/>
      <c r="K68" s="155"/>
      <c r="L68" s="155"/>
      <c r="M68" s="180"/>
      <c r="N68" s="165" t="s">
        <v>171</v>
      </c>
      <c r="O68" s="285">
        <f>O65*H68/100</f>
        <v>2304204.7999999998</v>
      </c>
      <c r="P68" s="155" t="s">
        <v>162</v>
      </c>
      <c r="Q68" s="155" t="s">
        <v>288</v>
      </c>
      <c r="R68" s="155"/>
      <c r="S68" s="155"/>
      <c r="T68" s="152"/>
      <c r="U68" s="152"/>
      <c r="V68" s="152"/>
      <c r="W68" s="152"/>
      <c r="X68" s="152"/>
    </row>
    <row r="69" spans="1:24" ht="14.25" thickTop="1">
      <c r="A69" s="152"/>
      <c r="B69" s="155"/>
      <c r="C69" s="155" t="s">
        <v>169</v>
      </c>
      <c r="D69" s="155"/>
      <c r="E69" s="155"/>
      <c r="F69" s="155"/>
      <c r="G69" s="155"/>
      <c r="H69" s="155"/>
      <c r="I69" s="155"/>
      <c r="J69" s="155"/>
      <c r="K69" s="155"/>
      <c r="L69" s="155"/>
      <c r="M69" s="180"/>
      <c r="N69" s="165" t="s">
        <v>168</v>
      </c>
      <c r="O69" s="285">
        <f>IF(O68&lt;O64,O68,O64)</f>
        <v>2304204.7999999998</v>
      </c>
      <c r="P69" s="155" t="s">
        <v>162</v>
      </c>
      <c r="Q69" s="155" t="s">
        <v>167</v>
      </c>
      <c r="R69" s="155"/>
      <c r="S69" s="155"/>
      <c r="T69" s="152"/>
      <c r="U69" s="152"/>
      <c r="V69" s="152"/>
      <c r="W69" s="152"/>
      <c r="X69" s="152"/>
    </row>
    <row r="70" spans="1:24">
      <c r="A70" s="152"/>
      <c r="B70" s="155"/>
      <c r="C70" s="155"/>
      <c r="D70" s="155"/>
      <c r="E70" s="155"/>
      <c r="F70" s="155"/>
      <c r="G70" s="155"/>
      <c r="H70" s="155"/>
      <c r="I70" s="155"/>
      <c r="J70" s="155"/>
      <c r="K70" s="155"/>
      <c r="L70" s="155"/>
      <c r="M70" s="155"/>
      <c r="N70" s="155"/>
      <c r="O70" s="156"/>
      <c r="P70" s="155"/>
      <c r="Q70" s="155"/>
      <c r="R70" s="155"/>
      <c r="S70" s="155"/>
      <c r="T70" s="152"/>
      <c r="U70" s="152"/>
      <c r="V70" s="152"/>
      <c r="W70" s="152"/>
      <c r="X70" s="152"/>
    </row>
    <row r="71" spans="1:24">
      <c r="A71" s="152"/>
      <c r="B71" s="155"/>
      <c r="C71" s="155"/>
      <c r="D71" s="155"/>
      <c r="E71" s="155"/>
      <c r="F71" s="155"/>
      <c r="G71" s="155"/>
      <c r="H71" s="155"/>
      <c r="I71" s="155"/>
      <c r="J71" s="155"/>
      <c r="K71" s="155"/>
      <c r="L71" s="155"/>
      <c r="M71" s="163" t="s">
        <v>166</v>
      </c>
      <c r="N71" s="155"/>
      <c r="O71" s="286">
        <f>O63</f>
        <v>6976921.5999999996</v>
      </c>
      <c r="P71" s="155" t="s">
        <v>162</v>
      </c>
      <c r="Q71" s="155" t="s">
        <v>281</v>
      </c>
      <c r="R71" s="155"/>
      <c r="S71" s="155"/>
      <c r="T71" s="152"/>
      <c r="U71" s="152"/>
      <c r="V71" s="152"/>
      <c r="W71" s="152"/>
      <c r="X71" s="152"/>
    </row>
    <row r="72" spans="1:24" ht="14.25" thickBot="1">
      <c r="A72" s="152"/>
      <c r="B72" s="155"/>
      <c r="C72" s="155"/>
      <c r="D72" s="155"/>
      <c r="E72" s="155"/>
      <c r="F72" s="155"/>
      <c r="G72" s="165"/>
      <c r="H72" s="155"/>
      <c r="I72" s="155"/>
      <c r="J72" s="155"/>
      <c r="K72" s="155"/>
      <c r="L72" s="155"/>
      <c r="M72" s="160" t="s">
        <v>165</v>
      </c>
      <c r="N72" s="155"/>
      <c r="O72" s="290">
        <f>O64-O69</f>
        <v>2239897.6000000006</v>
      </c>
      <c r="P72" s="155" t="s">
        <v>162</v>
      </c>
      <c r="Q72" s="168" t="s">
        <v>289</v>
      </c>
      <c r="R72" s="155"/>
      <c r="S72" s="155"/>
      <c r="T72" s="152"/>
      <c r="U72" s="152"/>
      <c r="V72" s="152"/>
      <c r="W72" s="152"/>
      <c r="X72" s="152"/>
    </row>
    <row r="73" spans="1:24" ht="15" thickTop="1" thickBot="1">
      <c r="A73" s="152"/>
      <c r="B73" s="155"/>
      <c r="C73" s="155"/>
      <c r="D73" s="155"/>
      <c r="E73" s="155"/>
      <c r="F73" s="155"/>
      <c r="G73" s="155"/>
      <c r="H73" s="155"/>
      <c r="I73" s="155"/>
      <c r="J73" s="155"/>
      <c r="K73" s="155"/>
      <c r="L73" s="155"/>
      <c r="M73" s="155"/>
      <c r="N73" s="189" t="s">
        <v>290</v>
      </c>
      <c r="O73" s="291">
        <f>SUM(O71:O72)</f>
        <v>9216819.1999999993</v>
      </c>
      <c r="P73" s="190" t="s">
        <v>162</v>
      </c>
      <c r="Q73" s="191"/>
      <c r="R73" s="152"/>
      <c r="S73" s="155"/>
      <c r="T73" s="152"/>
      <c r="U73" s="152"/>
      <c r="V73" s="152"/>
      <c r="W73" s="152"/>
      <c r="X73" s="152"/>
    </row>
    <row r="74" spans="1:24" ht="15" thickTop="1" thickBot="1">
      <c r="A74" s="152"/>
      <c r="B74" s="155"/>
      <c r="C74" s="152"/>
      <c r="D74" s="155"/>
      <c r="E74" s="155"/>
      <c r="F74" s="155"/>
      <c r="G74" s="155"/>
      <c r="H74" s="155"/>
      <c r="I74" s="155"/>
      <c r="J74" s="155"/>
      <c r="K74" s="155"/>
      <c r="L74" s="155"/>
      <c r="M74" s="155"/>
      <c r="N74" s="192" t="s">
        <v>205</v>
      </c>
      <c r="O74" s="292">
        <f>O73/$E$11</f>
        <v>307.22730666666666</v>
      </c>
      <c r="P74" s="193" t="s">
        <v>160</v>
      </c>
      <c r="Q74" s="194"/>
      <c r="R74" s="174"/>
      <c r="S74" s="155"/>
      <c r="T74" s="152"/>
      <c r="U74" s="152"/>
      <c r="V74" s="152"/>
      <c r="W74" s="152"/>
      <c r="X74" s="152"/>
    </row>
    <row r="75" spans="1:24" ht="14.25" thickTop="1">
      <c r="A75" s="152"/>
      <c r="B75" s="155"/>
      <c r="C75" s="155" t="s">
        <v>159</v>
      </c>
      <c r="D75" s="155"/>
      <c r="E75" s="155"/>
      <c r="F75" s="155"/>
      <c r="G75" s="155"/>
      <c r="H75" s="155"/>
      <c r="I75" s="155"/>
      <c r="J75" s="155"/>
      <c r="K75" s="155"/>
      <c r="L75" s="155"/>
      <c r="M75" s="155"/>
      <c r="N75" s="195"/>
      <c r="O75" s="196"/>
      <c r="P75" s="197"/>
      <c r="Q75" s="179"/>
      <c r="R75" s="155"/>
      <c r="S75" s="155"/>
      <c r="T75" s="152"/>
      <c r="U75" s="152"/>
      <c r="V75" s="152"/>
      <c r="W75" s="152"/>
      <c r="X75" s="152"/>
    </row>
    <row r="76" spans="1:24">
      <c r="A76" s="152"/>
      <c r="B76" s="155"/>
      <c r="C76" s="155" t="s">
        <v>158</v>
      </c>
      <c r="D76" s="155"/>
      <c r="E76" s="155"/>
      <c r="F76" s="155"/>
      <c r="G76" s="155"/>
      <c r="H76" s="155"/>
      <c r="I76" s="155"/>
      <c r="J76" s="155"/>
      <c r="K76" s="155"/>
      <c r="L76" s="155"/>
      <c r="M76" s="155"/>
      <c r="N76" s="155"/>
      <c r="O76" s="156"/>
      <c r="P76" s="155"/>
      <c r="Q76" s="155"/>
      <c r="R76" s="155"/>
      <c r="S76" s="155"/>
      <c r="T76" s="152"/>
      <c r="U76" s="152"/>
      <c r="V76" s="152"/>
      <c r="W76" s="152"/>
      <c r="X76" s="152"/>
    </row>
    <row r="77" spans="1:24">
      <c r="A77" s="152"/>
      <c r="B77" s="155"/>
      <c r="C77" s="155" t="s">
        <v>291</v>
      </c>
      <c r="D77" s="155"/>
      <c r="E77" s="155"/>
      <c r="F77" s="155"/>
      <c r="G77" s="155"/>
      <c r="H77" s="155"/>
      <c r="I77" s="155"/>
      <c r="J77" s="155"/>
      <c r="K77" s="155"/>
      <c r="L77" s="155"/>
      <c r="M77" s="155"/>
      <c r="N77" s="155"/>
      <c r="O77" s="156"/>
      <c r="P77" s="155"/>
      <c r="Q77" s="155"/>
      <c r="R77" s="155"/>
      <c r="S77" s="155"/>
      <c r="T77" s="152"/>
      <c r="U77" s="152"/>
      <c r="V77" s="152"/>
      <c r="W77" s="152"/>
      <c r="X77" s="152"/>
    </row>
    <row r="78" spans="1:24">
      <c r="A78" s="152"/>
      <c r="B78" s="155"/>
      <c r="C78" s="155" t="s">
        <v>292</v>
      </c>
      <c r="D78" s="155"/>
      <c r="E78" s="155"/>
      <c r="F78" s="155"/>
      <c r="G78" s="155"/>
      <c r="H78" s="155"/>
      <c r="I78" s="155"/>
      <c r="J78" s="155"/>
      <c r="K78" s="155"/>
      <c r="L78" s="155"/>
      <c r="M78" s="155"/>
      <c r="N78" s="155"/>
      <c r="O78" s="156"/>
      <c r="P78" s="155"/>
      <c r="Q78" s="155"/>
      <c r="R78" s="155"/>
      <c r="S78" s="155"/>
      <c r="T78" s="152"/>
      <c r="U78" s="152"/>
      <c r="V78" s="152"/>
      <c r="W78" s="152"/>
      <c r="X78" s="152"/>
    </row>
    <row r="79" spans="1:24">
      <c r="A79" s="152"/>
      <c r="B79" s="155"/>
      <c r="C79" s="155" t="s">
        <v>293</v>
      </c>
      <c r="D79" s="155"/>
      <c r="E79" s="155"/>
      <c r="F79" s="155"/>
      <c r="G79" s="155"/>
      <c r="H79" s="155"/>
      <c r="I79" s="155"/>
      <c r="J79" s="155"/>
      <c r="K79" s="155"/>
      <c r="L79" s="155"/>
      <c r="M79" s="155"/>
      <c r="N79" s="155"/>
      <c r="O79" s="156"/>
      <c r="P79" s="155"/>
      <c r="Q79" s="155"/>
      <c r="R79" s="155"/>
      <c r="S79" s="155"/>
      <c r="T79" s="152"/>
      <c r="U79" s="152"/>
      <c r="V79" s="152"/>
      <c r="W79" s="152"/>
      <c r="X79" s="152"/>
    </row>
    <row r="80" spans="1:24" ht="29.25" customHeight="1">
      <c r="A80" s="152"/>
      <c r="B80" s="155"/>
      <c r="C80" s="198" t="s">
        <v>154</v>
      </c>
      <c r="D80" s="198"/>
      <c r="E80" s="155"/>
      <c r="F80" s="155"/>
      <c r="G80" s="155"/>
      <c r="H80" s="155"/>
      <c r="I80" s="155"/>
      <c r="J80" s="155"/>
      <c r="K80" s="155"/>
      <c r="L80" s="155"/>
      <c r="M80" s="155"/>
      <c r="N80" s="155"/>
      <c r="O80" s="156"/>
      <c r="P80" s="155"/>
      <c r="Q80" s="155"/>
      <c r="R80" s="155"/>
      <c r="S80" s="155"/>
      <c r="T80" s="152"/>
      <c r="U80" s="152"/>
      <c r="V80" s="152"/>
      <c r="W80" s="152"/>
      <c r="X80" s="152"/>
    </row>
    <row r="81" spans="3:3">
      <c r="C81" s="140"/>
    </row>
  </sheetData>
  <sheetProtection password="9169" sheet="1" objects="1" scenarios="1"/>
  <phoneticPr fontId="2"/>
  <pageMargins left="0.47244094488188981" right="0.27559055118110237" top="0.31" bottom="0.17" header="0.17" footer="0.14000000000000001"/>
  <pageSetup paperSize="9" scale="52" orientation="landscape" r:id="rId1"/>
  <headerFooter alignWithMargins="0"/>
  <rowBreaks count="1" manualBreakCount="1">
    <brk id="80" max="24"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view="pageBreakPreview" zoomScaleNormal="100" zoomScaleSheetLayoutView="100" workbookViewId="0">
      <selection activeCell="D7" sqref="D7:G7"/>
    </sheetView>
  </sheetViews>
  <sheetFormatPr defaultRowHeight="13.5"/>
  <sheetData/>
  <sheetProtection algorithmName="SHA-512" hashValue="ECTZ8mwW967MDKVj2GdU1w0Lo7zHlRb8mC82GcJm1D8mH7rejLeCmvhm6NjKzvFSF71wfgYic3gHeZo4sHyyrQ==" saltValue="cc7Q/0ypqnrc9mrQE7RKxw==" spinCount="100000" sheet="1" objects="1" scenarios="1"/>
  <phoneticPr fontId="2"/>
  <pageMargins left="0.78740157480314965" right="0.78740157480314965" top="0.98425196850393704" bottom="0.98425196850393704" header="0.51181102362204722" footer="0.51181102362204722"/>
  <pageSetup paperSize="9" scale="56" fitToHeight="0" orientation="portrait" r:id="rId1"/>
  <headerFooter alignWithMargins="0">
    <oddHeader>&amp;L&amp;F&amp;R&amp;A</oddHead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オフィス評価結果</vt:lpstr>
      <vt:lpstr>店舗評価結果</vt:lpstr>
      <vt:lpstr>物流評価結果</vt:lpstr>
      <vt:lpstr>オフィス水計算ソフト</vt:lpstr>
      <vt:lpstr>①店舗スコア表</vt:lpstr>
      <vt:lpstr>②店舗スコア表</vt:lpstr>
      <vt:lpstr>店舗水計算ソフト</vt:lpstr>
      <vt:lpstr>クレジット</vt:lpstr>
      <vt:lpstr>オフィス水計算ソフト!Print_Area</vt:lpstr>
      <vt:lpstr>オフィス評価結果!Print_Area</vt:lpstr>
      <vt:lpstr>クレジット!Print_Area</vt:lpstr>
      <vt:lpstr>店舗水計算ソフト!Print_Area</vt:lpstr>
      <vt:lpstr>店舗評価結果!Print_Area</vt:lpstr>
      <vt:lpstr>物流評価結果!Print_Area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IBEC</dc:creator>
  <cp:lastModifiedBy>-</cp:lastModifiedBy>
  <cp:lastPrinted>2019-05-12T02:08:10Z</cp:lastPrinted>
  <dcterms:created xsi:type="dcterms:W3CDTF">1997-01-08T22:48:59Z</dcterms:created>
  <dcterms:modified xsi:type="dcterms:W3CDTF">2019-05-13T01:01:55Z</dcterms:modified>
</cp:coreProperties>
</file>