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becsv2\JSBC研究開発部\5_CASBEE\4_★CASBEE評価マニュアル\2021年版（R03)\WO作成\★評価ソフト\"/>
    </mc:Choice>
  </mc:AlternateContent>
  <bookViews>
    <workbookView xWindow="0" yWindow="0" windowWidth="28800" windowHeight="12345" tabRatio="767"/>
  </bookViews>
  <sheets>
    <sheet name="メイン" sheetId="2" r:id="rId1"/>
    <sheet name="結果" sheetId="4" r:id="rId2"/>
    <sheet name="配慮" sheetId="7" r:id="rId3"/>
    <sheet name="スコア" sheetId="28" r:id="rId4"/>
    <sheet name="採点Qw1" sheetId="29" r:id="rId5"/>
    <sheet name="採点Qw2" sheetId="30" r:id="rId6"/>
    <sheet name="採点Qw3" sheetId="31" r:id="rId7"/>
    <sheet name="採点Qw4" sheetId="32" r:id="rId8"/>
    <sheet name="採点Qw5" sheetId="33" r:id="rId9"/>
    <sheet name="クレジット" sheetId="19" r:id="rId10"/>
  </sheets>
  <definedNames>
    <definedName name="_xlnm._FilterDatabase" localSheetId="4" hidden="1">採点Qw1!$D$9:$E$14</definedName>
    <definedName name="_Toc522802688" localSheetId="4">採点Qw2!#REF!</definedName>
    <definedName name="_Toc522802689" localSheetId="4">採点Qw3!#REF!</definedName>
    <definedName name="_Toc522802690" localSheetId="4">採点Qw4!#REF!</definedName>
    <definedName name="_xlnm.Print_Area" localSheetId="9">クレジット!$A$1:$S$37</definedName>
    <definedName name="_xlnm.Print_Area" localSheetId="3">スコア!$A$1:$K$90</definedName>
    <definedName name="_xlnm.Print_Area" localSheetId="0">メイン!$A$1:$N$93</definedName>
    <definedName name="_xlnm.Print_Area" localSheetId="1">結果!$A$1:$P$71</definedName>
    <definedName name="_xlnm.Print_Area" localSheetId="4">採点Qw1!$A$1:$K$385</definedName>
    <definedName name="_xlnm.Print_Area" localSheetId="5">採点Qw2!$B$1:$K$67</definedName>
    <definedName name="_xlnm.Print_Area" localSheetId="6">採点Qw3!$B$1:$K$132</definedName>
    <definedName name="_xlnm.Print_Area" localSheetId="7">採点Qw4!$B$1:$K$137</definedName>
    <definedName name="_xlnm.Print_Area" localSheetId="8">採点Qw5!$B$1:$K$60</definedName>
    <definedName name="Z_047384A4_E844_4BB4_B522_1CE13C4699E4_.wvu.Cols" localSheetId="9" hidden="1">クレジット!$T:$IV</definedName>
    <definedName name="Z_047384A4_E844_4BB4_B522_1CE13C4699E4_.wvu.Cols" localSheetId="0" hidden="1">メイン!$I:$IV</definedName>
    <definedName name="Z_047384A4_E844_4BB4_B522_1CE13C4699E4_.wvu.Cols" localSheetId="2" hidden="1">配慮!$H:$IW</definedName>
    <definedName name="Z_047384A4_E844_4BB4_B522_1CE13C4699E4_.wvu.PrintArea" localSheetId="9" hidden="1">クレジット!$A$1:$S$37</definedName>
    <definedName name="Z_047384A4_E844_4BB4_B522_1CE13C4699E4_.wvu.PrintArea" localSheetId="0" hidden="1">メイン!$A$1:$G$74</definedName>
    <definedName name="Z_047384A4_E844_4BB4_B522_1CE13C4699E4_.wvu.PrintArea" localSheetId="1" hidden="1">結果!$A$1:$P$99</definedName>
    <definedName name="Z_047384A4_E844_4BB4_B522_1CE13C4699E4_.wvu.Rows" localSheetId="9" hidden="1">クレジット!$39:$65536,クレジット!$38:$38</definedName>
    <definedName name="Z_047384A4_E844_4BB4_B522_1CE13C4699E4_.wvu.Rows" localSheetId="0" hidden="1">メイン!$113:$65541,メイン!$94:$112</definedName>
    <definedName name="Z_047384A4_E844_4BB4_B522_1CE13C4699E4_.wvu.Rows" localSheetId="1" hidden="1">結果!$217:$65538,結果!$18:$21,結果!$72:$94,結果!$100:$216</definedName>
    <definedName name="Z_047384A4_E844_4BB4_B522_1CE13C4699E4_.wvu.Rows" localSheetId="2" hidden="1">配慮!$11:$65391,配慮!#REF!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7" l="1"/>
  <c r="D9" i="7"/>
  <c r="K5" i="4" l="1"/>
  <c r="N88" i="28" l="1"/>
  <c r="E33" i="33"/>
  <c r="H33" i="33"/>
  <c r="E46" i="32"/>
  <c r="E26" i="32"/>
  <c r="E131" i="31"/>
  <c r="E328" i="29"/>
  <c r="E304" i="29"/>
  <c r="D297" i="29" s="1"/>
  <c r="E219" i="29"/>
  <c r="E37" i="30"/>
  <c r="D123" i="31"/>
  <c r="E59" i="33"/>
  <c r="E110" i="31"/>
  <c r="E43" i="31"/>
  <c r="D5" i="7" l="1"/>
  <c r="D7" i="7"/>
  <c r="Q8" i="28" l="1"/>
  <c r="D45" i="33" l="1"/>
  <c r="D38" i="32"/>
  <c r="D27" i="30"/>
  <c r="D14" i="30"/>
  <c r="D13" i="30"/>
  <c r="E141" i="29" l="1"/>
  <c r="D212" i="29"/>
  <c r="D204" i="29" s="1"/>
  <c r="E84" i="29"/>
  <c r="D78" i="29" s="1"/>
  <c r="D70" i="29" s="1"/>
  <c r="D73" i="29" s="1"/>
  <c r="E37" i="29" l="1"/>
  <c r="J12" i="4" l="1"/>
  <c r="D12" i="4" l="1"/>
  <c r="E17" i="4"/>
  <c r="D20" i="31" l="1"/>
  <c r="D19" i="31"/>
  <c r="D23" i="31" l="1"/>
  <c r="D21" i="31"/>
  <c r="D22" i="31"/>
  <c r="D16" i="32" l="1"/>
  <c r="A9" i="33"/>
  <c r="A19" i="33"/>
  <c r="A38" i="33" l="1"/>
  <c r="I2" i="28" l="1"/>
  <c r="H2" i="28"/>
  <c r="D18" i="30" l="1"/>
  <c r="H1" i="32"/>
  <c r="H1" i="33"/>
  <c r="H1" i="31"/>
  <c r="H1" i="30"/>
  <c r="B6" i="7" l="1"/>
  <c r="J36" i="31" l="1"/>
  <c r="D36" i="31" s="1"/>
  <c r="AK92" i="28" l="1"/>
  <c r="AJ92" i="28"/>
  <c r="AI92" i="28"/>
  <c r="AH92" i="28"/>
  <c r="L60" i="28"/>
  <c r="D136" i="32"/>
  <c r="D135" i="32"/>
  <c r="D134" i="32"/>
  <c r="D133" i="32"/>
  <c r="D132" i="32"/>
  <c r="D127" i="32"/>
  <c r="D126" i="32"/>
  <c r="D125" i="32"/>
  <c r="D124" i="32"/>
  <c r="D123" i="32"/>
  <c r="D118" i="32"/>
  <c r="D117" i="32"/>
  <c r="D116" i="32"/>
  <c r="D115" i="32"/>
  <c r="D114" i="32"/>
  <c r="D107" i="32"/>
  <c r="D106" i="32"/>
  <c r="D105" i="32"/>
  <c r="D104" i="32"/>
  <c r="D103" i="32"/>
  <c r="D96" i="32"/>
  <c r="D95" i="32"/>
  <c r="D94" i="32"/>
  <c r="D93" i="32"/>
  <c r="D92" i="32"/>
  <c r="D75" i="32"/>
  <c r="D74" i="32"/>
  <c r="D73" i="32"/>
  <c r="D72" i="32"/>
  <c r="D71" i="32"/>
  <c r="D65" i="32"/>
  <c r="D64" i="32"/>
  <c r="D63" i="32"/>
  <c r="D62" i="32"/>
  <c r="D61" i="32"/>
  <c r="D115" i="31"/>
  <c r="D117" i="31" s="1"/>
  <c r="D357" i="29"/>
  <c r="D356" i="29"/>
  <c r="D355" i="29"/>
  <c r="D354" i="29"/>
  <c r="D353" i="29"/>
  <c r="D118" i="29"/>
  <c r="D119" i="29"/>
  <c r="D120" i="29"/>
  <c r="D121" i="29"/>
  <c r="D14" i="4" l="1"/>
  <c r="L87" i="28" l="1"/>
  <c r="L88" i="28"/>
  <c r="L85" i="28"/>
  <c r="L84" i="28"/>
  <c r="L83" i="28"/>
  <c r="L81" i="28"/>
  <c r="L79" i="28"/>
  <c r="L78" i="28"/>
  <c r="L77" i="28"/>
  <c r="L76" i="28"/>
  <c r="L67" i="28"/>
  <c r="L66" i="28"/>
  <c r="L65" i="28"/>
  <c r="L64" i="28"/>
  <c r="L62" i="28"/>
  <c r="L59" i="28"/>
  <c r="L56" i="28"/>
  <c r="L54" i="28"/>
  <c r="L53" i="28"/>
  <c r="L51" i="28"/>
  <c r="L48" i="28"/>
  <c r="L47" i="28"/>
  <c r="L45" i="28"/>
  <c r="L44" i="28"/>
  <c r="L43" i="28"/>
  <c r="L42" i="28"/>
  <c r="L39" i="28"/>
  <c r="L38" i="28"/>
  <c r="L36" i="28"/>
  <c r="L35" i="28"/>
  <c r="L34" i="28"/>
  <c r="L33" i="28"/>
  <c r="L32" i="28"/>
  <c r="L31" i="28"/>
  <c r="L29" i="28"/>
  <c r="L28" i="28"/>
  <c r="L27" i="28"/>
  <c r="L26" i="28"/>
  <c r="L24" i="28"/>
  <c r="L23" i="28"/>
  <c r="L20" i="28"/>
  <c r="L18" i="28"/>
  <c r="L17" i="28"/>
  <c r="L15" i="28"/>
  <c r="L14" i="28"/>
  <c r="L13" i="28"/>
  <c r="L12" i="28"/>
  <c r="D385" i="29" l="1"/>
  <c r="D384" i="29"/>
  <c r="D383" i="29"/>
  <c r="D382" i="29"/>
  <c r="D381" i="29"/>
  <c r="D376" i="29"/>
  <c r="D375" i="29"/>
  <c r="D374" i="29"/>
  <c r="D373" i="29"/>
  <c r="D372" i="29"/>
  <c r="D366" i="29"/>
  <c r="D365" i="29"/>
  <c r="D364" i="29"/>
  <c r="D363" i="29"/>
  <c r="D362" i="29"/>
  <c r="D347" i="29"/>
  <c r="D346" i="29"/>
  <c r="D345" i="29"/>
  <c r="D344" i="29"/>
  <c r="D343" i="29"/>
  <c r="D337" i="29"/>
  <c r="D336" i="29"/>
  <c r="D335" i="29"/>
  <c r="D334" i="29"/>
  <c r="D333" i="29"/>
  <c r="D316" i="29"/>
  <c r="D285" i="29"/>
  <c r="D284" i="29"/>
  <c r="D283" i="29"/>
  <c r="D282" i="29"/>
  <c r="D281" i="29"/>
  <c r="D276" i="29"/>
  <c r="D275" i="29"/>
  <c r="D274" i="29"/>
  <c r="D273" i="29"/>
  <c r="D272" i="29"/>
  <c r="D266" i="29"/>
  <c r="D265" i="29"/>
  <c r="D264" i="29"/>
  <c r="D263" i="29"/>
  <c r="D262" i="29"/>
  <c r="D257" i="29"/>
  <c r="D256" i="29"/>
  <c r="D255" i="29"/>
  <c r="D254" i="29"/>
  <c r="D253" i="29"/>
  <c r="D247" i="29"/>
  <c r="D246" i="29"/>
  <c r="D245" i="29"/>
  <c r="D244" i="29"/>
  <c r="D243" i="29"/>
  <c r="D238" i="29"/>
  <c r="D237" i="29"/>
  <c r="D236" i="29"/>
  <c r="D235" i="29"/>
  <c r="D234" i="29"/>
  <c r="D229" i="29"/>
  <c r="D228" i="29"/>
  <c r="D227" i="29"/>
  <c r="D226" i="29"/>
  <c r="D225" i="29"/>
  <c r="D209" i="29"/>
  <c r="D208" i="29"/>
  <c r="D207" i="29"/>
  <c r="D206" i="29"/>
  <c r="D205" i="29"/>
  <c r="D199" i="29"/>
  <c r="D198" i="29"/>
  <c r="D197" i="29"/>
  <c r="D196" i="29"/>
  <c r="D195" i="29"/>
  <c r="D190" i="29"/>
  <c r="D189" i="29"/>
  <c r="D188" i="29"/>
  <c r="D187" i="29"/>
  <c r="D186" i="29"/>
  <c r="D181" i="29"/>
  <c r="D180" i="29"/>
  <c r="D179" i="29"/>
  <c r="D178" i="29"/>
  <c r="D177" i="29"/>
  <c r="D171" i="29"/>
  <c r="D170" i="29"/>
  <c r="D169" i="29"/>
  <c r="D168" i="29"/>
  <c r="D167" i="29"/>
  <c r="D161" i="29"/>
  <c r="D160" i="29"/>
  <c r="D159" i="29"/>
  <c r="D158" i="29"/>
  <c r="D157" i="29"/>
  <c r="D151" i="29"/>
  <c r="D150" i="29"/>
  <c r="D149" i="29"/>
  <c r="D148" i="29"/>
  <c r="D147" i="29"/>
  <c r="D133" i="29"/>
  <c r="D125" i="29" s="1"/>
  <c r="D117" i="29"/>
  <c r="E112" i="29"/>
  <c r="D106" i="29" s="1"/>
  <c r="D94" i="29"/>
  <c r="D93" i="29"/>
  <c r="D92" i="29"/>
  <c r="D91" i="29"/>
  <c r="D90" i="29"/>
  <c r="D75" i="29"/>
  <c r="D74" i="29"/>
  <c r="D72" i="29"/>
  <c r="D71" i="29"/>
  <c r="E66" i="29"/>
  <c r="D61" i="29" s="1"/>
  <c r="D43" i="29"/>
  <c r="D44" i="29"/>
  <c r="D45" i="29"/>
  <c r="D46" i="29"/>
  <c r="D47" i="29"/>
  <c r="D66" i="30"/>
  <c r="D65" i="30"/>
  <c r="D64" i="30"/>
  <c r="D63" i="30"/>
  <c r="D62" i="30"/>
  <c r="D56" i="30"/>
  <c r="D55" i="30"/>
  <c r="D54" i="30"/>
  <c r="D53" i="30"/>
  <c r="D52" i="30"/>
  <c r="D46" i="30"/>
  <c r="D45" i="30"/>
  <c r="D44" i="30"/>
  <c r="D43" i="30"/>
  <c r="D42" i="30"/>
  <c r="D12" i="30"/>
  <c r="D11" i="30"/>
  <c r="D10" i="30"/>
  <c r="L69" i="28"/>
  <c r="D90" i="31"/>
  <c r="D89" i="31"/>
  <c r="D88" i="31"/>
  <c r="D87" i="31"/>
  <c r="D86" i="31"/>
  <c r="D81" i="31"/>
  <c r="D80" i="31"/>
  <c r="D79" i="31"/>
  <c r="D78" i="31"/>
  <c r="D77" i="31"/>
  <c r="D71" i="31"/>
  <c r="D70" i="31"/>
  <c r="D69" i="31"/>
  <c r="D68" i="31"/>
  <c r="D67" i="31"/>
  <c r="D62" i="31"/>
  <c r="D61" i="31"/>
  <c r="D60" i="31"/>
  <c r="D59" i="31"/>
  <c r="D58" i="31"/>
  <c r="D52" i="31"/>
  <c r="D51" i="31"/>
  <c r="D50" i="31"/>
  <c r="D49" i="31"/>
  <c r="D48" i="31"/>
  <c r="D14" i="31"/>
  <c r="D13" i="31"/>
  <c r="D12" i="31"/>
  <c r="D11" i="31"/>
  <c r="D10" i="31"/>
  <c r="D55" i="32"/>
  <c r="D54" i="32"/>
  <c r="D53" i="32"/>
  <c r="D52" i="32"/>
  <c r="D51" i="32"/>
  <c r="D308" i="29" l="1"/>
  <c r="D312" i="29" s="1"/>
  <c r="D52" i="29"/>
  <c r="D98" i="29"/>
  <c r="D102" i="29" s="1"/>
  <c r="D8" i="32"/>
  <c r="D10" i="32" s="1"/>
  <c r="D30" i="32"/>
  <c r="L75" i="28" s="1"/>
  <c r="D27" i="31"/>
  <c r="D126" i="29"/>
  <c r="D289" i="29"/>
  <c r="D293" i="29" s="1"/>
  <c r="D120" i="31"/>
  <c r="D116" i="31"/>
  <c r="D119" i="31"/>
  <c r="D118" i="31"/>
  <c r="D97" i="31"/>
  <c r="D100" i="31"/>
  <c r="D96" i="31"/>
  <c r="D99" i="31"/>
  <c r="D98" i="31"/>
  <c r="D23" i="33"/>
  <c r="D22" i="33"/>
  <c r="D21" i="33"/>
  <c r="D20" i="33"/>
  <c r="D19" i="33"/>
  <c r="D13" i="33"/>
  <c r="D12" i="33"/>
  <c r="D11" i="33"/>
  <c r="D10" i="33"/>
  <c r="D9" i="33"/>
  <c r="D29" i="31" l="1"/>
  <c r="D31" i="31"/>
  <c r="D32" i="31"/>
  <c r="D30" i="31"/>
  <c r="D33" i="31"/>
  <c r="L61" i="28"/>
  <c r="D313" i="29"/>
  <c r="D37" i="33"/>
  <c r="L89" i="28" s="1"/>
  <c r="D309" i="29"/>
  <c r="D9" i="32"/>
  <c r="L74" i="28"/>
  <c r="D11" i="32"/>
  <c r="D12" i="32"/>
  <c r="D13" i="32"/>
  <c r="L71" i="28"/>
  <c r="D21" i="30"/>
  <c r="L52" i="28"/>
  <c r="D291" i="29"/>
  <c r="D310" i="29"/>
  <c r="L41" i="28"/>
  <c r="D128" i="29"/>
  <c r="D100" i="29"/>
  <c r="L19" i="28"/>
  <c r="D127" i="29"/>
  <c r="L21" i="28"/>
  <c r="D130" i="29"/>
  <c r="D55" i="29"/>
  <c r="L16" i="28"/>
  <c r="D129" i="29"/>
  <c r="D292" i="29"/>
  <c r="L40" i="28"/>
  <c r="D311" i="29"/>
  <c r="D294" i="29"/>
  <c r="D290" i="29"/>
  <c r="D103" i="29"/>
  <c r="D99" i="29"/>
  <c r="D101" i="29"/>
  <c r="D58" i="29"/>
  <c r="D57" i="29"/>
  <c r="D56" i="29"/>
  <c r="D54" i="29"/>
  <c r="D22" i="30"/>
  <c r="D24" i="30"/>
  <c r="D23" i="30"/>
  <c r="D20" i="30"/>
  <c r="D35" i="32"/>
  <c r="D31" i="32"/>
  <c r="D32" i="32"/>
  <c r="D34" i="32"/>
  <c r="D33" i="32"/>
  <c r="H1" i="29"/>
  <c r="D32" i="29"/>
  <c r="D31" i="29"/>
  <c r="D30" i="29"/>
  <c r="D29" i="29"/>
  <c r="D28" i="29"/>
  <c r="D23" i="29"/>
  <c r="D22" i="29"/>
  <c r="D21" i="29"/>
  <c r="D20" i="29"/>
  <c r="D19" i="29"/>
  <c r="D14" i="29"/>
  <c r="D13" i="29"/>
  <c r="D12" i="29"/>
  <c r="D11" i="29"/>
  <c r="D10" i="29"/>
  <c r="U8" i="28"/>
  <c r="T8" i="28"/>
  <c r="S8" i="28"/>
  <c r="R8" i="28"/>
  <c r="D40" i="33" l="1"/>
  <c r="D41" i="33"/>
  <c r="D38" i="33"/>
  <c r="D39" i="33"/>
  <c r="D42" i="33"/>
  <c r="V13" i="28"/>
  <c r="M13" i="28" s="1"/>
  <c r="N13" i="28" s="1"/>
  <c r="V85" i="28"/>
  <c r="M85" i="28" s="1"/>
  <c r="N85" i="28" s="1"/>
  <c r="V75" i="28"/>
  <c r="M75" i="28" s="1"/>
  <c r="N75" i="28" s="1"/>
  <c r="V64" i="28"/>
  <c r="M64" i="28" s="1"/>
  <c r="N64" i="28" s="1"/>
  <c r="V53" i="28"/>
  <c r="M53" i="28" s="1"/>
  <c r="N53" i="28" s="1"/>
  <c r="V39" i="28"/>
  <c r="M39" i="28" s="1"/>
  <c r="N39" i="28" s="1"/>
  <c r="V20" i="28"/>
  <c r="M20" i="28" s="1"/>
  <c r="N20" i="28" s="1"/>
  <c r="V16" i="28"/>
  <c r="M16" i="28" s="1"/>
  <c r="N16" i="28" s="1"/>
  <c r="V12" i="28"/>
  <c r="V88" i="28"/>
  <c r="M88" i="28" s="1"/>
  <c r="V84" i="28"/>
  <c r="M84" i="28" s="1"/>
  <c r="N84" i="28" s="1"/>
  <c r="V78" i="28"/>
  <c r="M78" i="28" s="1"/>
  <c r="N78" i="28" s="1"/>
  <c r="V74" i="28"/>
  <c r="M74" i="28" s="1"/>
  <c r="N74" i="28" s="1"/>
  <c r="V70" i="28"/>
  <c r="M70" i="28" s="1"/>
  <c r="N70" i="28" s="1"/>
  <c r="V63" i="28"/>
  <c r="M63" i="28" s="1"/>
  <c r="N63" i="28" s="1"/>
  <c r="V60" i="28"/>
  <c r="M60" i="28" s="1"/>
  <c r="N60" i="28" s="1"/>
  <c r="V56" i="28"/>
  <c r="M56" i="28" s="1"/>
  <c r="N56" i="28" s="1"/>
  <c r="V52" i="28"/>
  <c r="M52" i="28" s="1"/>
  <c r="N52" i="28" s="1"/>
  <c r="V48" i="28"/>
  <c r="M48" i="28" s="1"/>
  <c r="N48" i="28" s="1"/>
  <c r="V44" i="28"/>
  <c r="M44" i="28" s="1"/>
  <c r="N44" i="28" s="1"/>
  <c r="V42" i="28"/>
  <c r="M42" i="28" s="1"/>
  <c r="N42" i="28" s="1"/>
  <c r="V38" i="28"/>
  <c r="M38" i="28" s="1"/>
  <c r="N38" i="28" s="1"/>
  <c r="V34" i="28"/>
  <c r="M34" i="28" s="1"/>
  <c r="N34" i="28" s="1"/>
  <c r="V30" i="28"/>
  <c r="M30" i="28" s="1"/>
  <c r="N30" i="28" s="1"/>
  <c r="V26" i="28"/>
  <c r="M26" i="28" s="1"/>
  <c r="N26" i="28" s="1"/>
  <c r="V23" i="28"/>
  <c r="M23" i="28" s="1"/>
  <c r="N23" i="28" s="1"/>
  <c r="V17" i="28"/>
  <c r="M17" i="28" s="1"/>
  <c r="N17" i="28" s="1"/>
  <c r="J17" i="28" s="1"/>
  <c r="V71" i="28"/>
  <c r="M71" i="28" s="1"/>
  <c r="N71" i="28" s="1"/>
  <c r="V49" i="28"/>
  <c r="M49" i="28" s="1"/>
  <c r="N49" i="28" s="1"/>
  <c r="V27" i="28"/>
  <c r="M27" i="28" s="1"/>
  <c r="N27" i="28" s="1"/>
  <c r="V19" i="28"/>
  <c r="M19" i="28" s="1"/>
  <c r="N19" i="28" s="1"/>
  <c r="V15" i="28"/>
  <c r="M15" i="28" s="1"/>
  <c r="N15" i="28" s="1"/>
  <c r="V11" i="28"/>
  <c r="V87" i="28"/>
  <c r="M87" i="28" s="1"/>
  <c r="N87" i="28" s="1"/>
  <c r="J87" i="28" s="1"/>
  <c r="Y60" i="4" s="1"/>
  <c r="V83" i="28"/>
  <c r="M83" i="28" s="1"/>
  <c r="N83" i="28" s="1"/>
  <c r="V81" i="28"/>
  <c r="M81" i="28" s="1"/>
  <c r="N81" i="28" s="1"/>
  <c r="V77" i="28"/>
  <c r="M77" i="28" s="1"/>
  <c r="N77" i="28" s="1"/>
  <c r="J77" i="28" s="1"/>
  <c r="V73" i="28"/>
  <c r="M73" i="28" s="1"/>
  <c r="N73" i="28" s="1"/>
  <c r="V69" i="28"/>
  <c r="M69" i="28" s="1"/>
  <c r="N69" i="28" s="1"/>
  <c r="V66" i="28"/>
  <c r="M66" i="28" s="1"/>
  <c r="N66" i="28" s="1"/>
  <c r="V62" i="28"/>
  <c r="M62" i="28" s="1"/>
  <c r="N62" i="28" s="1"/>
  <c r="V59" i="28"/>
  <c r="M59" i="28" s="1"/>
  <c r="N59" i="28" s="1"/>
  <c r="V55" i="28"/>
  <c r="M55" i="28" s="1"/>
  <c r="N55" i="28" s="1"/>
  <c r="V51" i="28"/>
  <c r="M51" i="28" s="1"/>
  <c r="N51" i="28" s="1"/>
  <c r="V47" i="28"/>
  <c r="M47" i="28" s="1"/>
  <c r="N47" i="28" s="1"/>
  <c r="V43" i="28"/>
  <c r="M43" i="28" s="1"/>
  <c r="N43" i="28" s="1"/>
  <c r="V41" i="28"/>
  <c r="M41" i="28" s="1"/>
  <c r="N41" i="28" s="1"/>
  <c r="V37" i="28"/>
  <c r="M37" i="28" s="1"/>
  <c r="N37" i="28" s="1"/>
  <c r="V33" i="28"/>
  <c r="M33" i="28" s="1"/>
  <c r="N33" i="28" s="1"/>
  <c r="V29" i="28"/>
  <c r="M29" i="28" s="1"/>
  <c r="N29" i="28" s="1"/>
  <c r="V25" i="28"/>
  <c r="M25" i="28" s="1"/>
  <c r="N25" i="28" s="1"/>
  <c r="V22" i="28"/>
  <c r="M22" i="28" s="1"/>
  <c r="N22" i="28" s="1"/>
  <c r="V9" i="28"/>
  <c r="V89" i="28"/>
  <c r="M89" i="28" s="1"/>
  <c r="N89" i="28" s="1"/>
  <c r="V79" i="28"/>
  <c r="M79" i="28" s="1"/>
  <c r="N79" i="28" s="1"/>
  <c r="V67" i="28"/>
  <c r="M67" i="28" s="1"/>
  <c r="N67" i="28" s="1"/>
  <c r="V57" i="28"/>
  <c r="M57" i="28" s="1"/>
  <c r="N57" i="28" s="1"/>
  <c r="V45" i="28"/>
  <c r="M45" i="28" s="1"/>
  <c r="N45" i="28" s="1"/>
  <c r="V35" i="28"/>
  <c r="M35" i="28" s="1"/>
  <c r="N35" i="28" s="1"/>
  <c r="V31" i="28"/>
  <c r="M31" i="28" s="1"/>
  <c r="N31" i="28" s="1"/>
  <c r="V18" i="28"/>
  <c r="M18" i="28" s="1"/>
  <c r="N18" i="28" s="1"/>
  <c r="J18" i="28" s="1"/>
  <c r="V14" i="28"/>
  <c r="M14" i="28" s="1"/>
  <c r="N14" i="28" s="1"/>
  <c r="J14" i="28" s="1"/>
  <c r="V10" i="28"/>
  <c r="V86" i="28"/>
  <c r="M86" i="28" s="1"/>
  <c r="N86" i="28" s="1"/>
  <c r="V82" i="28"/>
  <c r="M82" i="28" s="1"/>
  <c r="N82" i="28" s="1"/>
  <c r="V80" i="28"/>
  <c r="M80" i="28" s="1"/>
  <c r="N80" i="28" s="1"/>
  <c r="V76" i="28"/>
  <c r="M76" i="28" s="1"/>
  <c r="N76" i="28" s="1"/>
  <c r="V72" i="28"/>
  <c r="M72" i="28" s="1"/>
  <c r="N72" i="28" s="1"/>
  <c r="V68" i="28"/>
  <c r="M68" i="28" s="1"/>
  <c r="N68" i="28" s="1"/>
  <c r="V65" i="28"/>
  <c r="M65" i="28" s="1"/>
  <c r="N65" i="28" s="1"/>
  <c r="V61" i="28"/>
  <c r="M61" i="28" s="1"/>
  <c r="N61" i="28" s="1"/>
  <c r="V58" i="28"/>
  <c r="M58" i="28" s="1"/>
  <c r="N58" i="28" s="1"/>
  <c r="V54" i="28"/>
  <c r="M54" i="28" s="1"/>
  <c r="N54" i="28" s="1"/>
  <c r="V50" i="28"/>
  <c r="M50" i="28" s="1"/>
  <c r="N50" i="28" s="1"/>
  <c r="V46" i="28"/>
  <c r="M46" i="28" s="1"/>
  <c r="N46" i="28" s="1"/>
  <c r="V40" i="28"/>
  <c r="M40" i="28" s="1"/>
  <c r="N40" i="28" s="1"/>
  <c r="V36" i="28"/>
  <c r="M36" i="28" s="1"/>
  <c r="N36" i="28" s="1"/>
  <c r="V32" i="28"/>
  <c r="M32" i="28" s="1"/>
  <c r="N32" i="28" s="1"/>
  <c r="V28" i="28"/>
  <c r="M28" i="28" s="1"/>
  <c r="N28" i="28" s="1"/>
  <c r="V24" i="28"/>
  <c r="M24" i="28" s="1"/>
  <c r="N24" i="28" s="1"/>
  <c r="V21" i="28"/>
  <c r="M21" i="28" s="1"/>
  <c r="N21" i="28" s="1"/>
  <c r="B3" i="28"/>
  <c r="O73" i="28" l="1"/>
  <c r="AL87" i="28"/>
  <c r="AM87" i="28"/>
  <c r="AN87" i="28"/>
  <c r="AO87" i="28"/>
  <c r="AL14" i="28"/>
  <c r="AM14" i="28"/>
  <c r="AN14" i="28"/>
  <c r="AO14" i="28"/>
  <c r="AL18" i="28"/>
  <c r="AM18" i="28"/>
  <c r="AN18" i="28"/>
  <c r="AO18" i="28"/>
  <c r="AL77" i="28"/>
  <c r="AM77" i="28"/>
  <c r="AN77" i="28"/>
  <c r="AO77" i="28"/>
  <c r="M12" i="28"/>
  <c r="N12" i="28" s="1"/>
  <c r="J12" i="28" s="1"/>
  <c r="O63" i="28"/>
  <c r="O30" i="28"/>
  <c r="O22" i="28"/>
  <c r="O25" i="28"/>
  <c r="O58" i="28"/>
  <c r="J36" i="33"/>
  <c r="J35" i="33" s="1"/>
  <c r="J89" i="28"/>
  <c r="Y62" i="4" s="1"/>
  <c r="J17" i="30"/>
  <c r="J52" i="28"/>
  <c r="J51" i="29"/>
  <c r="J50" i="29" s="1"/>
  <c r="J124" i="29"/>
  <c r="J123" i="29" s="1"/>
  <c r="J288" i="29"/>
  <c r="J287" i="29" s="1"/>
  <c r="J40" i="28"/>
  <c r="J307" i="29"/>
  <c r="J306" i="29" s="1"/>
  <c r="J97" i="29"/>
  <c r="J96" i="29" s="1"/>
  <c r="J19" i="28"/>
  <c r="J114" i="31"/>
  <c r="J113" i="31" s="1"/>
  <c r="J7" i="32"/>
  <c r="J6" i="32" s="1"/>
  <c r="J154" i="29"/>
  <c r="J153" i="29" s="1"/>
  <c r="J24" i="28"/>
  <c r="J84" i="31"/>
  <c r="J83" i="31" s="1"/>
  <c r="J67" i="28"/>
  <c r="J75" i="31"/>
  <c r="J74" i="31" s="1"/>
  <c r="J66" i="28"/>
  <c r="J41" i="29"/>
  <c r="J40" i="29" s="1"/>
  <c r="J15" i="28"/>
  <c r="J165" i="29"/>
  <c r="J164" i="29" s="1"/>
  <c r="J60" i="30"/>
  <c r="J59" i="30" s="1"/>
  <c r="J49" i="32"/>
  <c r="J48" i="32" s="1"/>
  <c r="J76" i="28"/>
  <c r="J251" i="29"/>
  <c r="J250" i="29" s="1"/>
  <c r="J35" i="28"/>
  <c r="J94" i="31"/>
  <c r="J93" i="31" s="1"/>
  <c r="J279" i="29"/>
  <c r="J278" i="29" s="1"/>
  <c r="J39" i="28"/>
  <c r="J223" i="29"/>
  <c r="J222" i="29" s="1"/>
  <c r="J32" i="28"/>
  <c r="J65" i="31"/>
  <c r="J64" i="31" s="1"/>
  <c r="J65" i="28"/>
  <c r="J26" i="29"/>
  <c r="J25" i="29" s="1"/>
  <c r="J360" i="29"/>
  <c r="J359" i="29" s="1"/>
  <c r="J45" i="28"/>
  <c r="J193" i="29"/>
  <c r="J192" i="29" s="1"/>
  <c r="J29" i="28"/>
  <c r="J340" i="29"/>
  <c r="J339" i="29" s="1"/>
  <c r="J43" i="28"/>
  <c r="J8" i="31"/>
  <c r="J7" i="31" s="1"/>
  <c r="J6" i="33"/>
  <c r="J5" i="33" s="1"/>
  <c r="J175" i="29"/>
  <c r="J174" i="29" s="1"/>
  <c r="J27" i="28"/>
  <c r="J69" i="29"/>
  <c r="J68" i="29" s="1"/>
  <c r="J241" i="29"/>
  <c r="J240" i="29" s="1"/>
  <c r="J34" i="28"/>
  <c r="J379" i="29"/>
  <c r="J378" i="29" s="1"/>
  <c r="J48" i="28"/>
  <c r="J68" i="32"/>
  <c r="J67" i="32" s="1"/>
  <c r="J78" i="28"/>
  <c r="J40" i="30"/>
  <c r="J39" i="30" s="1"/>
  <c r="J53" i="28"/>
  <c r="J17" i="29"/>
  <c r="J16" i="29" s="1"/>
  <c r="J13" i="28"/>
  <c r="J41" i="28"/>
  <c r="J203" i="29"/>
  <c r="J202" i="29" s="1"/>
  <c r="J7" i="30"/>
  <c r="J6" i="30" s="1"/>
  <c r="J100" i="32"/>
  <c r="J99" i="32" s="1"/>
  <c r="J331" i="29"/>
  <c r="J330" i="29" s="1"/>
  <c r="J42" i="28"/>
  <c r="J16" i="33"/>
  <c r="J15" i="33" s="1"/>
  <c r="J88" i="28"/>
  <c r="Y61" i="4" s="1"/>
  <c r="J184" i="29"/>
  <c r="J183" i="29" s="1"/>
  <c r="J28" i="28"/>
  <c r="J26" i="31"/>
  <c r="J25" i="31" s="1"/>
  <c r="J61" i="28"/>
  <c r="J90" i="32"/>
  <c r="J89" i="32" s="1"/>
  <c r="J79" i="28"/>
  <c r="J111" i="32"/>
  <c r="J110" i="32" s="1"/>
  <c r="J350" i="29"/>
  <c r="J349" i="29" s="1"/>
  <c r="J44" i="28"/>
  <c r="J60" i="28"/>
  <c r="J260" i="29"/>
  <c r="J259" i="29" s="1"/>
  <c r="J36" i="28"/>
  <c r="J49" i="30"/>
  <c r="J48" i="30" s="1"/>
  <c r="J54" i="28"/>
  <c r="J88" i="29"/>
  <c r="J87" i="29" s="1"/>
  <c r="J232" i="29"/>
  <c r="J231" i="29" s="1"/>
  <c r="J33" i="28"/>
  <c r="J370" i="29"/>
  <c r="J369" i="29" s="1"/>
  <c r="J46" i="31"/>
  <c r="J45" i="31" s="1"/>
  <c r="J62" i="28"/>
  <c r="J59" i="32"/>
  <c r="J58" i="32" s="1"/>
  <c r="J145" i="29"/>
  <c r="J144" i="29" s="1"/>
  <c r="J270" i="29"/>
  <c r="J269" i="29" s="1"/>
  <c r="J121" i="32"/>
  <c r="J120" i="32" s="1"/>
  <c r="J84" i="28"/>
  <c r="J115" i="29"/>
  <c r="J114" i="29" s="1"/>
  <c r="J20" i="28"/>
  <c r="J56" i="31"/>
  <c r="J55" i="31" s="1"/>
  <c r="J29" i="32"/>
  <c r="J28" i="32" s="1"/>
  <c r="J75" i="28"/>
  <c r="J130" i="32"/>
  <c r="J129" i="32" s="1"/>
  <c r="J85" i="28"/>
  <c r="J8" i="29" l="1"/>
  <c r="J7" i="29" s="1"/>
  <c r="J58" i="28"/>
  <c r="Y49" i="4" s="1"/>
  <c r="AM12" i="28"/>
  <c r="AN12" i="28"/>
  <c r="AL12" i="28"/>
  <c r="AO12" i="28"/>
  <c r="AL32" i="28"/>
  <c r="AM32" i="28"/>
  <c r="AN32" i="28"/>
  <c r="AO32" i="28"/>
  <c r="AL84" i="28"/>
  <c r="AM84" i="28"/>
  <c r="AO84" i="28"/>
  <c r="AN84" i="28"/>
  <c r="AL33" i="28"/>
  <c r="AM33" i="28"/>
  <c r="AN33" i="28"/>
  <c r="AO33" i="28"/>
  <c r="AL60" i="28"/>
  <c r="AM60" i="28"/>
  <c r="AO60" i="28"/>
  <c r="AN60" i="28"/>
  <c r="AL79" i="28"/>
  <c r="AM79" i="28"/>
  <c r="AN79" i="28"/>
  <c r="AO79" i="28"/>
  <c r="AL28" i="28"/>
  <c r="AM28" i="28"/>
  <c r="AN28" i="28"/>
  <c r="AO28" i="28"/>
  <c r="AL42" i="28"/>
  <c r="AM42" i="28"/>
  <c r="AO42" i="28"/>
  <c r="AN42" i="28"/>
  <c r="AL53" i="28"/>
  <c r="AM53" i="28"/>
  <c r="AN53" i="28"/>
  <c r="AO53" i="28"/>
  <c r="AL48" i="28"/>
  <c r="AM48" i="28"/>
  <c r="AO48" i="28"/>
  <c r="AN48" i="28"/>
  <c r="AL17" i="28"/>
  <c r="AM17" i="28"/>
  <c r="AN17" i="28"/>
  <c r="AO17" i="28"/>
  <c r="AL29" i="28"/>
  <c r="AM29" i="28"/>
  <c r="AN29" i="28"/>
  <c r="AO29" i="28"/>
  <c r="AL35" i="28"/>
  <c r="AM35" i="28"/>
  <c r="AO35" i="28"/>
  <c r="AN35" i="28"/>
  <c r="AL66" i="28"/>
  <c r="AM66" i="28"/>
  <c r="AO66" i="28"/>
  <c r="AN66" i="28"/>
  <c r="AL24" i="28"/>
  <c r="AM24" i="28"/>
  <c r="AN24" i="28"/>
  <c r="AO24" i="28"/>
  <c r="AL19" i="28"/>
  <c r="AM19" i="28"/>
  <c r="AN19" i="28"/>
  <c r="AO19" i="28"/>
  <c r="AL54" i="28"/>
  <c r="AM54" i="28"/>
  <c r="AO54" i="28"/>
  <c r="AN54" i="28"/>
  <c r="AL40" i="28"/>
  <c r="AM40" i="28"/>
  <c r="AO40" i="28"/>
  <c r="AN40" i="28"/>
  <c r="AL62" i="28"/>
  <c r="AM62" i="28"/>
  <c r="AO62" i="28"/>
  <c r="AN62" i="28"/>
  <c r="AL41" i="28"/>
  <c r="AM41" i="28"/>
  <c r="AN41" i="28"/>
  <c r="AO41" i="28"/>
  <c r="AL65" i="28"/>
  <c r="AM65" i="28"/>
  <c r="AN65" i="28"/>
  <c r="AO65" i="28"/>
  <c r="AL39" i="28"/>
  <c r="AM39" i="28"/>
  <c r="AN39" i="28"/>
  <c r="AO39" i="28"/>
  <c r="AL89" i="28"/>
  <c r="AM89" i="28"/>
  <c r="AN89" i="28"/>
  <c r="AO89" i="28"/>
  <c r="AL75" i="28"/>
  <c r="AM75" i="28"/>
  <c r="AN75" i="28"/>
  <c r="AO75" i="28"/>
  <c r="AL52" i="28"/>
  <c r="AM52" i="28"/>
  <c r="AO52" i="28"/>
  <c r="AN52" i="28"/>
  <c r="AL85" i="28"/>
  <c r="AM85" i="28"/>
  <c r="AN85" i="28"/>
  <c r="AO85" i="28"/>
  <c r="AL36" i="28"/>
  <c r="AM36" i="28"/>
  <c r="AN36" i="28"/>
  <c r="AO36" i="28"/>
  <c r="AL44" i="28"/>
  <c r="AM44" i="28"/>
  <c r="AO44" i="28"/>
  <c r="AN44" i="28"/>
  <c r="AL20" i="28"/>
  <c r="AM20" i="28"/>
  <c r="AN20" i="28"/>
  <c r="AO20" i="28"/>
  <c r="AL61" i="28"/>
  <c r="AM61" i="28"/>
  <c r="AN61" i="28"/>
  <c r="AO61" i="28"/>
  <c r="Z62" i="4"/>
  <c r="AL88" i="28"/>
  <c r="AM88" i="28"/>
  <c r="AO88" i="28"/>
  <c r="AN88" i="28"/>
  <c r="AL13" i="28"/>
  <c r="AM13" i="28"/>
  <c r="AN13" i="28"/>
  <c r="AO13" i="28"/>
  <c r="AL78" i="28"/>
  <c r="AM78" i="28"/>
  <c r="AO78" i="28"/>
  <c r="AN78" i="28"/>
  <c r="AL34" i="28"/>
  <c r="AM34" i="28"/>
  <c r="AN34" i="28"/>
  <c r="AO34" i="28"/>
  <c r="AL27" i="28"/>
  <c r="AM27" i="28"/>
  <c r="AN27" i="28"/>
  <c r="AO27" i="28"/>
  <c r="AL43" i="28"/>
  <c r="AM43" i="28"/>
  <c r="AN43" i="28"/>
  <c r="AO43" i="28"/>
  <c r="AL45" i="28"/>
  <c r="AM45" i="28"/>
  <c r="AN45" i="28"/>
  <c r="AO45" i="28"/>
  <c r="AL76" i="28"/>
  <c r="AM76" i="28"/>
  <c r="AO76" i="28"/>
  <c r="AN76" i="28"/>
  <c r="AL15" i="28"/>
  <c r="AM15" i="28"/>
  <c r="AN15" i="28"/>
  <c r="AO15" i="28"/>
  <c r="AL67" i="28"/>
  <c r="AM67" i="28"/>
  <c r="AN67" i="28"/>
  <c r="AO67" i="28"/>
  <c r="O11" i="28"/>
  <c r="O37" i="28"/>
  <c r="J37" i="28" s="1"/>
  <c r="O8" i="28"/>
  <c r="S9" i="4" s="1"/>
  <c r="S10" i="4" s="1"/>
  <c r="J16" i="28"/>
  <c r="J21" i="28"/>
  <c r="O80" i="28"/>
  <c r="J80" i="28" s="1"/>
  <c r="J81" i="28"/>
  <c r="O55" i="28"/>
  <c r="J55" i="28" s="1"/>
  <c r="J56" i="28"/>
  <c r="J74" i="28"/>
  <c r="J64" i="28"/>
  <c r="J38" i="28"/>
  <c r="J47" i="28"/>
  <c r="O46" i="28"/>
  <c r="J46" i="28" s="1"/>
  <c r="O82" i="28"/>
  <c r="J82" i="28" s="1"/>
  <c r="J83" i="28"/>
  <c r="J51" i="28"/>
  <c r="O50" i="28"/>
  <c r="O70" i="28"/>
  <c r="J70" i="28" s="1"/>
  <c r="J71" i="28"/>
  <c r="Z61" i="4"/>
  <c r="O86" i="28"/>
  <c r="J25" i="28"/>
  <c r="J26" i="28"/>
  <c r="J22" i="28"/>
  <c r="J23" i="28"/>
  <c r="J30" i="28"/>
  <c r="J31" i="28"/>
  <c r="J59" i="28"/>
  <c r="O68" i="28"/>
  <c r="J69" i="28"/>
  <c r="B9" i="7"/>
  <c r="B8" i="7"/>
  <c r="B7" i="7"/>
  <c r="B5" i="7"/>
  <c r="X57" i="4"/>
  <c r="H53" i="4" s="1"/>
  <c r="U57" i="4"/>
  <c r="C53" i="4" s="1"/>
  <c r="X46" i="4"/>
  <c r="L42" i="4" s="1"/>
  <c r="U46" i="4"/>
  <c r="I42" i="4" s="1"/>
  <c r="R46" i="4"/>
  <c r="C42" i="4" s="1"/>
  <c r="M8" i="4"/>
  <c r="C51" i="2"/>
  <c r="C53" i="2"/>
  <c r="C58" i="2"/>
  <c r="C61" i="2"/>
  <c r="C68" i="2"/>
  <c r="F74" i="2" s="1"/>
  <c r="C6" i="2"/>
  <c r="AN58" i="28" l="1"/>
  <c r="AO58" i="28"/>
  <c r="AM58" i="28"/>
  <c r="AL58" i="28"/>
  <c r="O49" i="28"/>
  <c r="O57" i="28"/>
  <c r="O10" i="28"/>
  <c r="T46" i="4" s="1"/>
  <c r="F25" i="4"/>
  <c r="S11" i="4"/>
  <c r="S15" i="4" s="1"/>
  <c r="B2" i="28"/>
  <c r="AL22" i="28"/>
  <c r="AM22" i="28"/>
  <c r="AN22" i="28"/>
  <c r="AO22" i="28"/>
  <c r="AL47" i="28"/>
  <c r="AM47" i="28"/>
  <c r="AN47" i="28"/>
  <c r="AO47" i="28"/>
  <c r="AL31" i="28"/>
  <c r="AM31" i="28"/>
  <c r="AN31" i="28"/>
  <c r="AO31" i="28"/>
  <c r="AL26" i="28"/>
  <c r="AM26" i="28"/>
  <c r="AN26" i="28"/>
  <c r="AO26" i="28"/>
  <c r="AL71" i="28"/>
  <c r="AM71" i="28"/>
  <c r="AN71" i="28"/>
  <c r="AO71" i="28"/>
  <c r="AL83" i="28"/>
  <c r="AM83" i="28"/>
  <c r="AN83" i="28"/>
  <c r="AO83" i="28"/>
  <c r="AL38" i="28"/>
  <c r="AM38" i="28"/>
  <c r="AO38" i="28"/>
  <c r="AN38" i="28"/>
  <c r="V50" i="4"/>
  <c r="AL55" i="28"/>
  <c r="AM55" i="28"/>
  <c r="AN55" i="28"/>
  <c r="AO55" i="28"/>
  <c r="AL16" i="28"/>
  <c r="AM16" i="28"/>
  <c r="AN16" i="28"/>
  <c r="AO16" i="28"/>
  <c r="AL59" i="28"/>
  <c r="AM59" i="28"/>
  <c r="AN59" i="28"/>
  <c r="AO59" i="28"/>
  <c r="AL51" i="28"/>
  <c r="AM51" i="28"/>
  <c r="AN51" i="28"/>
  <c r="AO51" i="28"/>
  <c r="AL30" i="28"/>
  <c r="AM30" i="28"/>
  <c r="AN30" i="28"/>
  <c r="AO30" i="28"/>
  <c r="AL56" i="28"/>
  <c r="AM56" i="28"/>
  <c r="AO56" i="28"/>
  <c r="AN56" i="28"/>
  <c r="AL21" i="28"/>
  <c r="AM21" i="28"/>
  <c r="AN21" i="28"/>
  <c r="AO21" i="28"/>
  <c r="AL69" i="28"/>
  <c r="AM69" i="28"/>
  <c r="AN69" i="28"/>
  <c r="AO69" i="28"/>
  <c r="AL25" i="28"/>
  <c r="AM25" i="28"/>
  <c r="AN25" i="28"/>
  <c r="AO25" i="28"/>
  <c r="AL70" i="28"/>
  <c r="AM70" i="28"/>
  <c r="AO70" i="28"/>
  <c r="AN70" i="28"/>
  <c r="V62" i="4"/>
  <c r="AL82" i="28"/>
  <c r="AM82" i="28"/>
  <c r="AO82" i="28"/>
  <c r="AN82" i="28"/>
  <c r="AL64" i="28"/>
  <c r="AM64" i="28"/>
  <c r="AO64" i="28"/>
  <c r="AN64" i="28"/>
  <c r="AL81" i="28"/>
  <c r="AM81" i="28"/>
  <c r="AN81" i="28"/>
  <c r="AO81" i="28"/>
  <c r="AL23" i="28"/>
  <c r="AM23" i="28"/>
  <c r="AN23" i="28"/>
  <c r="AO23" i="28"/>
  <c r="AL46" i="28"/>
  <c r="AM46" i="28"/>
  <c r="AO46" i="28"/>
  <c r="AN46" i="28"/>
  <c r="AL74" i="28"/>
  <c r="AM74" i="28"/>
  <c r="AO74" i="28"/>
  <c r="AN74" i="28"/>
  <c r="V61" i="4"/>
  <c r="AL80" i="28"/>
  <c r="AM80" i="28"/>
  <c r="AO80" i="28"/>
  <c r="AN80" i="28"/>
  <c r="AL37" i="28"/>
  <c r="AM37" i="28"/>
  <c r="AN37" i="28"/>
  <c r="AO37" i="28"/>
  <c r="J11" i="28"/>
  <c r="S49" i="4" s="1"/>
  <c r="Y52" i="4"/>
  <c r="Z52" i="4" s="1"/>
  <c r="S50" i="4"/>
  <c r="T50" i="4" s="1"/>
  <c r="S51" i="4"/>
  <c r="T51" i="4" s="1"/>
  <c r="S52" i="4"/>
  <c r="T52" i="4" s="1"/>
  <c r="S53" i="4"/>
  <c r="T53" i="4" s="1"/>
  <c r="S54" i="4"/>
  <c r="T54" i="4" s="1"/>
  <c r="H67" i="4"/>
  <c r="L67" i="4"/>
  <c r="J63" i="28"/>
  <c r="J68" i="28"/>
  <c r="J86" i="28"/>
  <c r="Z57" i="4"/>
  <c r="J50" i="28"/>
  <c r="J8" i="28"/>
  <c r="O72" i="28"/>
  <c r="J73" i="28"/>
  <c r="B67" i="4"/>
  <c r="B69" i="4"/>
  <c r="C67" i="2"/>
  <c r="H69" i="4"/>
  <c r="J10" i="28" l="1"/>
  <c r="S46" i="4" s="1"/>
  <c r="H43" i="4" s="1"/>
  <c r="V60" i="4"/>
  <c r="AL73" i="28"/>
  <c r="AM73" i="28"/>
  <c r="AN73" i="28"/>
  <c r="AO73" i="28"/>
  <c r="AL50" i="28"/>
  <c r="AM50" i="28"/>
  <c r="AO50" i="28"/>
  <c r="AN50" i="28"/>
  <c r="Y51" i="4"/>
  <c r="AL68" i="28"/>
  <c r="AM68" i="28"/>
  <c r="AO68" i="28"/>
  <c r="AN68" i="28"/>
  <c r="Z60" i="4"/>
  <c r="AL86" i="28"/>
  <c r="AM86" i="28"/>
  <c r="AO86" i="28"/>
  <c r="AN86" i="28"/>
  <c r="Y50" i="4"/>
  <c r="AL63" i="28"/>
  <c r="AM63" i="28"/>
  <c r="AN63" i="28"/>
  <c r="AO63" i="28"/>
  <c r="V49" i="4"/>
  <c r="O9" i="28"/>
  <c r="J9" i="28" s="1"/>
  <c r="J57" i="28"/>
  <c r="Z46" i="4"/>
  <c r="S12" i="4"/>
  <c r="D25" i="4" s="1"/>
  <c r="W57" i="4"/>
  <c r="J72" i="28"/>
  <c r="Y57" i="4"/>
  <c r="J49" i="28"/>
  <c r="W46" i="4"/>
  <c r="D10" i="7"/>
  <c r="L70" i="4" s="1"/>
  <c r="H70" i="4"/>
  <c r="B70" i="4"/>
  <c r="L68" i="4"/>
  <c r="D6" i="7"/>
  <c r="H68" i="4" s="1"/>
  <c r="B68" i="4"/>
  <c r="D4" i="7"/>
  <c r="B66" i="4" s="1"/>
  <c r="Z11" i="4" l="1"/>
  <c r="K54" i="4"/>
  <c r="V57" i="4"/>
  <c r="G54" i="4" s="1"/>
  <c r="AL72" i="28"/>
  <c r="AM72" i="28"/>
  <c r="AO72" i="28"/>
  <c r="AN72" i="28"/>
  <c r="Y46" i="4"/>
  <c r="O43" i="4" s="1"/>
  <c r="AL57" i="28"/>
  <c r="AM57" i="28"/>
  <c r="AN57" i="28"/>
  <c r="AO57" i="28"/>
  <c r="AL49" i="28"/>
  <c r="AM49" i="28"/>
  <c r="AN49" i="28"/>
  <c r="AO49" i="28"/>
  <c r="V46" i="4"/>
  <c r="K43" i="4" s="1"/>
  <c r="Z12" i="4"/>
  <c r="K11" i="4"/>
  <c r="J11" i="4"/>
  <c r="H11" i="4"/>
  <c r="AN92" i="28" l="1"/>
  <c r="S61" i="4" s="1"/>
  <c r="T61" i="4" s="1"/>
  <c r="AO92" i="28"/>
  <c r="S62" i="4" s="1"/>
  <c r="T62" i="4" s="1"/>
  <c r="Z10" i="4"/>
  <c r="AL92" i="28"/>
  <c r="AM92" i="28"/>
  <c r="F13" i="4"/>
  <c r="S59" i="4" l="1"/>
  <c r="T59" i="4" s="1"/>
  <c r="S60" i="4"/>
  <c r="T60" i="4" s="1"/>
  <c r="F1" i="7"/>
  <c r="J17" i="4"/>
  <c r="J16" i="4"/>
  <c r="E16" i="4"/>
  <c r="J15" i="4"/>
  <c r="E15" i="4"/>
  <c r="J13" i="4"/>
  <c r="D13" i="4"/>
  <c r="D11" i="4"/>
  <c r="J10" i="4"/>
  <c r="D10" i="4"/>
  <c r="J9" i="4"/>
  <c r="D9" i="4"/>
  <c r="J8" i="4"/>
  <c r="D8" i="4"/>
  <c r="N5" i="4"/>
  <c r="R69" i="2"/>
  <c r="R68" i="2"/>
  <c r="L68" i="2"/>
  <c r="N67" i="2"/>
  <c r="O67" i="2" s="1"/>
  <c r="R66" i="2"/>
  <c r="J66" i="2"/>
  <c r="L66" i="2" s="1"/>
  <c r="R65" i="2"/>
  <c r="J65" i="2"/>
  <c r="N65" i="2" s="1"/>
  <c r="R64" i="2"/>
  <c r="J64" i="2"/>
  <c r="N64" i="2" s="1"/>
  <c r="R63" i="2"/>
  <c r="N63" i="2"/>
  <c r="O63" i="2" s="1"/>
  <c r="R62" i="2"/>
  <c r="N62" i="2"/>
  <c r="O62" i="2" s="1"/>
  <c r="R61" i="2"/>
  <c r="R60" i="2"/>
  <c r="J60" i="2"/>
  <c r="N60" i="2" s="1"/>
  <c r="R59" i="2"/>
  <c r="N59" i="2"/>
  <c r="O59" i="2" s="1"/>
  <c r="R58" i="2"/>
  <c r="R57" i="2"/>
  <c r="N57" i="2"/>
  <c r="O57" i="2" s="1"/>
  <c r="R56" i="2"/>
  <c r="N56" i="2"/>
  <c r="O56" i="2" s="1"/>
  <c r="R55" i="2"/>
  <c r="N55" i="2"/>
  <c r="O55" i="2" s="1"/>
  <c r="R54" i="2"/>
  <c r="N54" i="2"/>
  <c r="O54" i="2" s="1"/>
  <c r="R53" i="2"/>
  <c r="R52" i="2"/>
  <c r="N52" i="2"/>
  <c r="O52" i="2" s="1"/>
  <c r="R51" i="2"/>
  <c r="D43" i="2"/>
  <c r="L65" i="2" l="1"/>
  <c r="L70" i="2" s="1"/>
  <c r="N66" i="2"/>
  <c r="J61" i="2"/>
  <c r="N61" i="2" s="1"/>
  <c r="J53" i="2"/>
  <c r="J58" i="2"/>
  <c r="J51" i="2"/>
  <c r="O65" i="2"/>
  <c r="J68" i="2"/>
  <c r="O60" i="2"/>
  <c r="O66" i="2"/>
  <c r="O64" i="2"/>
  <c r="N53" i="2" l="1"/>
  <c r="O61" i="2"/>
  <c r="N51" i="2"/>
  <c r="N68" i="2"/>
  <c r="O68" i="2" s="1"/>
  <c r="N58" i="2"/>
  <c r="J70" i="2"/>
  <c r="O51" i="2" l="1"/>
  <c r="O53" i="2"/>
  <c r="K68" i="2"/>
  <c r="O70" i="2"/>
  <c r="K60" i="2"/>
  <c r="K53" i="2"/>
  <c r="K70" i="2"/>
  <c r="K66" i="2"/>
  <c r="K64" i="2"/>
  <c r="O58" i="2"/>
  <c r="K65" i="2"/>
  <c r="K61" i="2"/>
  <c r="K51" i="2"/>
  <c r="K58" i="2"/>
  <c r="O71" i="2" l="1"/>
  <c r="Z49" i="4" l="1"/>
  <c r="Z50" i="4"/>
  <c r="Z51" i="4" l="1"/>
  <c r="W60" i="4" l="1"/>
  <c r="W49" i="4" l="1"/>
  <c r="Z9" i="4"/>
  <c r="W62" i="4"/>
  <c r="W50" i="4"/>
  <c r="T49" i="4"/>
  <c r="Z8" i="4" l="1"/>
  <c r="W61" i="4" l="1"/>
  <c r="S16" i="4" l="1"/>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List>
</comments>
</file>

<file path=xl/comments2.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<sst xmlns="http://schemas.openxmlformats.org/spreadsheetml/2006/main" count="1526" uniqueCount="1030">
  <si>
    <t>１地域</t>
    <rPh sb="1" eb="3">
      <t>チイキ</t>
    </rPh>
    <phoneticPr fontId="23"/>
  </si>
  <si>
    <t>２地域</t>
    <rPh sb="1" eb="3">
      <t>チイキ</t>
    </rPh>
    <phoneticPr fontId="23"/>
  </si>
  <si>
    <t>３地域</t>
    <rPh sb="1" eb="3">
      <t>チイキ</t>
    </rPh>
    <phoneticPr fontId="23"/>
  </si>
  <si>
    <t>４地域</t>
    <rPh sb="1" eb="3">
      <t>チイキ</t>
    </rPh>
    <phoneticPr fontId="23"/>
  </si>
  <si>
    <t>５地域</t>
    <rPh sb="1" eb="3">
      <t>チイキ</t>
    </rPh>
    <phoneticPr fontId="23"/>
  </si>
  <si>
    <t>６地域</t>
    <rPh sb="1" eb="3">
      <t>チイキ</t>
    </rPh>
    <phoneticPr fontId="23"/>
  </si>
  <si>
    <t>７地域</t>
    <rPh sb="1" eb="3">
      <t>チイキ</t>
    </rPh>
    <phoneticPr fontId="23"/>
  </si>
  <si>
    <t>８地域</t>
    <rPh sb="1" eb="3">
      <t>チイキ</t>
    </rPh>
    <phoneticPr fontId="23"/>
  </si>
  <si>
    <t>商業地域、防火地域</t>
    <rPh sb="0" eb="2">
      <t>ショウギョウ</t>
    </rPh>
    <rPh sb="2" eb="4">
      <t>チイキ</t>
    </rPh>
    <rPh sb="5" eb="7">
      <t>ボウカ</t>
    </rPh>
    <rPh sb="7" eb="9">
      <t>チイキ</t>
    </rPh>
    <phoneticPr fontId="23"/>
  </si>
  <si>
    <t>地上○○F</t>
    <rPh sb="0" eb="2">
      <t>チジョウ</t>
    </rPh>
    <phoneticPr fontId="23"/>
  </si>
  <si>
    <t>用途地域</t>
    <rPh sb="0" eb="2">
      <t>ﾖｳﾄ</t>
    </rPh>
    <rPh sb="2" eb="4">
      <t>ﾁｲｷ</t>
    </rPh>
    <phoneticPr fontId="35" type="noConversion"/>
  </si>
  <si>
    <t>●標準計算</t>
    <rPh sb="1" eb="3">
      <t>ヒョウジュン</t>
    </rPh>
    <rPh sb="3" eb="5">
      <t>ケイサン</t>
    </rPh>
    <phoneticPr fontId="23"/>
  </si>
  <si>
    <t>●個別計算</t>
    <rPh sb="1" eb="3">
      <t>コベツ</t>
    </rPh>
    <rPh sb="3" eb="5">
      <t>ケイサン</t>
    </rPh>
    <phoneticPr fontId="23"/>
  </si>
  <si>
    <t>レベル３を満たさない。</t>
  </si>
  <si>
    <t>簡易評価</t>
    <rPh sb="0" eb="2">
      <t>カンイ</t>
    </rPh>
    <rPh sb="2" eb="4">
      <t>ヒョウカ</t>
    </rPh>
    <phoneticPr fontId="23"/>
  </si>
  <si>
    <t>○○○</t>
    <phoneticPr fontId="23"/>
  </si>
  <si>
    <t>省エネルギー計画書による評価</t>
    <rPh sb="0" eb="1">
      <t>ショウ</t>
    </rPh>
    <rPh sb="6" eb="9">
      <t>ケイカクショ</t>
    </rPh>
    <rPh sb="12" eb="14">
      <t>ヒョウカ</t>
    </rPh>
    <phoneticPr fontId="23"/>
  </si>
  <si>
    <t>竣工段階</t>
    <rPh sb="0" eb="2">
      <t>シュンコウ</t>
    </rPh>
    <rPh sb="2" eb="4">
      <t>ダンカイ</t>
    </rPh>
    <phoneticPr fontId="23"/>
  </si>
  <si>
    <t>標準計算</t>
    <rPh sb="0" eb="2">
      <t>ヒョウジュン</t>
    </rPh>
    <rPh sb="2" eb="4">
      <t>ケイサン</t>
    </rPh>
    <phoneticPr fontId="23"/>
  </si>
  <si>
    <t>2) 個別用途入力</t>
    <rPh sb="3" eb="5">
      <t>コベツ</t>
    </rPh>
    <rPh sb="5" eb="7">
      <t>ヨウト</t>
    </rPh>
    <rPh sb="7" eb="9">
      <t>ニュウリョク</t>
    </rPh>
    <phoneticPr fontId="23"/>
  </si>
  <si>
    <t>①用途別延床面積　　</t>
    <rPh sb="1" eb="3">
      <t>ヨウト</t>
    </rPh>
    <rPh sb="3" eb="4">
      <t>ベツ</t>
    </rPh>
    <rPh sb="4" eb="5">
      <t>ノ</t>
    </rPh>
    <rPh sb="5" eb="6">
      <t>ユカ</t>
    </rPh>
    <rPh sb="6" eb="8">
      <t>メンセキ</t>
    </rPh>
    <phoneticPr fontId="23"/>
  </si>
  <si>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</si>
  <si>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</si>
  <si>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</si>
  <si>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</si>
  <si>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</si>
  <si>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</si>
  <si>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</si>
  <si>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3"/>
  </si>
  <si>
    <t>集会所</t>
    <rPh sb="2" eb="3">
      <t>ショ</t>
    </rPh>
    <phoneticPr fontId="23"/>
  </si>
  <si>
    <t xml:space="preserve"> 工場</t>
    <rPh sb="1" eb="3">
      <t>コウジョウ</t>
    </rPh>
    <phoneticPr fontId="23"/>
  </si>
  <si>
    <t>病院</t>
  </si>
  <si>
    <t xml:space="preserve"> 病院</t>
  </si>
  <si>
    <t xml:space="preserve"> ホテル</t>
  </si>
  <si>
    <t>集合住宅</t>
  </si>
  <si>
    <t xml:space="preserve"> 集合住宅</t>
  </si>
  <si>
    <t>工場</t>
    <rPh sb="0" eb="2">
      <t>コウジョウ</t>
    </rPh>
    <phoneticPr fontId="23"/>
  </si>
  <si>
    <t>② 住居・宿泊部分の比率</t>
    <rPh sb="2" eb="4">
      <t>ジュウキョ</t>
    </rPh>
    <rPh sb="5" eb="7">
      <t>シュクハク</t>
    </rPh>
    <rPh sb="7" eb="9">
      <t>ブブン</t>
    </rPh>
    <rPh sb="10" eb="12">
      <t>ヒリツ</t>
    </rPh>
    <phoneticPr fontId="23"/>
  </si>
  <si>
    <t>合計</t>
    <rPh sb="0" eb="2">
      <t>ゴウケイ</t>
    </rPh>
    <phoneticPr fontId="23"/>
  </si>
  <si>
    <t>バージョン</t>
    <phoneticPr fontId="23"/>
  </si>
  <si>
    <t>共用部</t>
    <rPh sb="0" eb="3">
      <t>キョウヨウブ</t>
    </rPh>
    <phoneticPr fontId="23"/>
  </si>
  <si>
    <t>人・時間あたり指標</t>
    <rPh sb="0" eb="1">
      <t>ニン</t>
    </rPh>
    <rPh sb="2" eb="4">
      <t>ジカン</t>
    </rPh>
    <rPh sb="7" eb="9">
      <t>シヒョウ</t>
    </rPh>
    <phoneticPr fontId="23"/>
  </si>
  <si>
    <t>竣工年</t>
    <rPh sb="0" eb="2">
      <t>ｼｭﾝｺｳ</t>
    </rPh>
    <rPh sb="2" eb="3">
      <t>ﾈﾝ</t>
    </rPh>
    <phoneticPr fontId="35" type="noConversion"/>
  </si>
  <si>
    <t>評価の実施日</t>
    <rPh sb="0" eb="2">
      <t>ヒョウカ</t>
    </rPh>
    <rPh sb="3" eb="6">
      <t>ジッシビ</t>
    </rPh>
    <phoneticPr fontId="23"/>
  </si>
  <si>
    <t>敷地面積</t>
    <rPh sb="0" eb="2">
      <t>ｼｷﾁ</t>
    </rPh>
    <rPh sb="2" eb="4">
      <t>ﾒﾝｾｷ</t>
    </rPh>
    <phoneticPr fontId="35" type="noConversion"/>
  </si>
  <si>
    <t>作成者</t>
    <rPh sb="0" eb="3">
      <t>サクセイシャ</t>
    </rPh>
    <phoneticPr fontId="23"/>
  </si>
  <si>
    <t>建築面積</t>
    <rPh sb="0" eb="2">
      <t>ｹﾝﾁｸ</t>
    </rPh>
    <rPh sb="2" eb="4">
      <t>ﾒﾝｾｷ</t>
    </rPh>
    <phoneticPr fontId="35" type="noConversion"/>
  </si>
  <si>
    <t>確認日</t>
    <rPh sb="0" eb="2">
      <t>カクニン</t>
    </rPh>
    <rPh sb="2" eb="3">
      <t>ビ</t>
    </rPh>
    <phoneticPr fontId="23"/>
  </si>
  <si>
    <t>延床面積</t>
    <rPh sb="0" eb="1">
      <t>ﾉ</t>
    </rPh>
    <rPh sb="1" eb="4">
      <t>ﾕｶﾒﾝｾｷ</t>
    </rPh>
    <phoneticPr fontId="35" type="noConversion"/>
  </si>
  <si>
    <t>確認者</t>
    <rPh sb="0" eb="2">
      <t>カクニン</t>
    </rPh>
    <rPh sb="2" eb="3">
      <t>シャ</t>
    </rPh>
    <phoneticPr fontId="23"/>
  </si>
  <si>
    <t>(blank star)</t>
    <phoneticPr fontId="23"/>
  </si>
  <si>
    <t>改修工事期間</t>
  </si>
  <si>
    <t>改修対象項目</t>
  </si>
  <si>
    <t>躯体</t>
  </si>
  <si>
    <t>改修目的</t>
  </si>
  <si>
    <t>外装</t>
  </si>
  <si>
    <t>改修後の想定使用年数</t>
    <rPh sb="6" eb="8">
      <t>シヨウ</t>
    </rPh>
    <phoneticPr fontId="23"/>
  </si>
  <si>
    <t>内装</t>
  </si>
  <si>
    <t>現在までの主な改修履歴</t>
  </si>
  <si>
    <t>設備</t>
  </si>
  <si>
    <t>○○ビル</t>
    <phoneticPr fontId="23"/>
  </si>
  <si>
    <t>XXX</t>
    <phoneticPr fontId="23"/>
  </si>
  <si>
    <t>㎡</t>
    <phoneticPr fontId="23"/>
  </si>
  <si>
    <t>XXX</t>
    <phoneticPr fontId="23"/>
  </si>
  <si>
    <t>㎡</t>
    <phoneticPr fontId="23"/>
  </si>
  <si>
    <t>○○</t>
    <phoneticPr fontId="23"/>
  </si>
  <si>
    <t>XX</t>
    <phoneticPr fontId="23"/>
  </si>
  <si>
    <t>XXX</t>
    <phoneticPr fontId="23"/>
  </si>
  <si>
    <r>
      <t>c</t>
    </r>
    <r>
      <rPr>
        <sz val="11"/>
        <rFont val="ＭＳ Ｐゴシック"/>
        <family val="3"/>
        <charset val="128"/>
      </rPr>
      <t>ommon</t>
    </r>
    <phoneticPr fontId="23"/>
  </si>
  <si>
    <t>Residential</t>
    <phoneticPr fontId="23"/>
  </si>
  <si>
    <t xml:space="preserve"> 事務所</t>
    <phoneticPr fontId="23"/>
  </si>
  <si>
    <t>㎡</t>
    <phoneticPr fontId="23"/>
  </si>
  <si>
    <t>ホテル</t>
    <phoneticPr fontId="23"/>
  </si>
  <si>
    <t>運用</t>
    <rPh sb="0" eb="2">
      <t>ウンヨウ</t>
    </rPh>
    <phoneticPr fontId="23"/>
  </si>
  <si>
    <t>Score</t>
    <phoneticPr fontId="23"/>
  </si>
  <si>
    <t>㎡</t>
    <phoneticPr fontId="35" type="noConversion"/>
  </si>
  <si>
    <t>㎡</t>
    <phoneticPr fontId="35" type="noConversion"/>
  </si>
  <si>
    <t>RC造</t>
    <rPh sb="2" eb="3">
      <t>ゾウ</t>
    </rPh>
    <phoneticPr fontId="23"/>
  </si>
  <si>
    <t>S造</t>
    <rPh sb="1" eb="2">
      <t>ゾウ</t>
    </rPh>
    <phoneticPr fontId="23"/>
  </si>
  <si>
    <t>SRC造</t>
    <rPh sb="3" eb="4">
      <t>ゾウ</t>
    </rPh>
    <phoneticPr fontId="23"/>
  </si>
  <si>
    <t>木造</t>
    <rPh sb="0" eb="2">
      <t>モクゾウ</t>
    </rPh>
    <phoneticPr fontId="23"/>
  </si>
  <si>
    <t>人（想定値）</t>
    <rPh sb="0" eb="1">
      <t>ニン</t>
    </rPh>
    <rPh sb="2" eb="4">
      <t>ソウテイ</t>
    </rPh>
    <rPh sb="4" eb="5">
      <t>アタイ</t>
    </rPh>
    <phoneticPr fontId="23"/>
  </si>
  <si>
    <t>時間/年（想定値）</t>
    <rPh sb="0" eb="2">
      <t>ジカン</t>
    </rPh>
    <rPh sb="3" eb="4">
      <t>ネン</t>
    </rPh>
    <phoneticPr fontId="23"/>
  </si>
  <si>
    <t>② 評価の実施</t>
    <rPh sb="2" eb="4">
      <t>ヒョウカ</t>
    </rPh>
    <rPh sb="5" eb="7">
      <t>ジッシ</t>
    </rPh>
    <phoneticPr fontId="23"/>
  </si>
  <si>
    <t>既存</t>
    <rPh sb="0" eb="2">
      <t>キソン</t>
    </rPh>
    <phoneticPr fontId="23"/>
  </si>
  <si>
    <t>新築</t>
    <rPh sb="0" eb="2">
      <t>シンチク</t>
    </rPh>
    <phoneticPr fontId="23"/>
  </si>
  <si>
    <t>既存学校版</t>
    <rPh sb="0" eb="2">
      <t>キソン</t>
    </rPh>
    <rPh sb="2" eb="4">
      <t>ガッコウ</t>
    </rPh>
    <rPh sb="4" eb="5">
      <t>バン</t>
    </rPh>
    <phoneticPr fontId="23"/>
  </si>
  <si>
    <t>実施設計段階</t>
    <rPh sb="0" eb="2">
      <t>ジッシ</t>
    </rPh>
    <rPh sb="2" eb="4">
      <t>セッケイ</t>
    </rPh>
    <rPh sb="4" eb="6">
      <t>ダンカイ</t>
    </rPh>
    <phoneticPr fontId="23"/>
  </si>
  <si>
    <t>基本設計段階</t>
    <rPh sb="0" eb="2">
      <t>キホン</t>
    </rPh>
    <rPh sb="2" eb="4">
      <t>セッケイ</t>
    </rPh>
    <rPh sb="4" eb="6">
      <t>ダンカイ</t>
    </rPh>
    <phoneticPr fontId="23"/>
  </si>
  <si>
    <t>評価する取組みがない。</t>
  </si>
  <si>
    <t>光・視環境</t>
  </si>
  <si>
    <t>年間延床面積あたり削減量</t>
    <rPh sb="0" eb="2">
      <t>ネンカン</t>
    </rPh>
    <rPh sb="2" eb="3">
      <t>ノ</t>
    </rPh>
    <rPh sb="3" eb="6">
      <t>ユカメンセキ</t>
    </rPh>
    <rPh sb="9" eb="11">
      <t>サクゲン</t>
    </rPh>
    <rPh sb="11" eb="12">
      <t>リョウ</t>
    </rPh>
    <phoneticPr fontId="23"/>
  </si>
  <si>
    <t>削減率　％</t>
    <rPh sb="0" eb="2">
      <t>サクゲン</t>
    </rPh>
    <rPh sb="2" eb="3">
      <t>リツ</t>
    </rPh>
    <phoneticPr fontId="23"/>
  </si>
  <si>
    <t>%</t>
    <phoneticPr fontId="23"/>
  </si>
  <si>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</si>
  <si>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3"/>
  </si>
  <si>
    <r>
      <t>ＭＪ</t>
    </r>
    <r>
      <rPr>
        <sz val="10"/>
        <rFont val="Arial"/>
        <family val="2"/>
      </rPr>
      <t>/</t>
    </r>
    <r>
      <rPr>
        <sz val="10"/>
        <rFont val="ＭＳ Ｐゴシック"/>
        <family val="3"/>
        <charset val="128"/>
      </rPr>
      <t>人時</t>
    </r>
    <rPh sb="3" eb="4">
      <t>ニン</t>
    </rPh>
    <rPh sb="4" eb="5">
      <t>ジ</t>
    </rPh>
    <phoneticPr fontId="23"/>
  </si>
  <si>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</si>
  <si>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3"/>
  </si>
  <si>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3"/>
  </si>
  <si>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</si>
  <si>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3"/>
  </si>
  <si>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3"/>
  </si>
  <si>
    <r>
      <t>LCCO</t>
    </r>
    <r>
      <rPr>
        <vertAlign val="subscript"/>
        <sz val="10"/>
        <rFont val="Arial"/>
        <family val="2"/>
      </rPr>
      <t>2</t>
    </r>
    <r>
      <rPr>
        <sz val="10"/>
        <rFont val="ＭＳ Ｐゴシック"/>
        <family val="3"/>
        <charset val="128"/>
      </rPr>
      <t>排出量</t>
    </r>
    <rPh sb="5" eb="7">
      <t>ハイシュツ</t>
    </rPh>
    <rPh sb="7" eb="8">
      <t>リョウ</t>
    </rPh>
    <phoneticPr fontId="23"/>
  </si>
  <si>
    <r>
      <t>LC</t>
    </r>
    <r>
      <rPr>
        <sz val="10"/>
        <rFont val="ＭＳ Ｐゴシック"/>
        <family val="3"/>
        <charset val="128"/>
      </rPr>
      <t>廃棄物量</t>
    </r>
    <rPh sb="2" eb="5">
      <t>ハイキブツ</t>
    </rPh>
    <rPh sb="5" eb="6">
      <t>リョウ</t>
    </rPh>
    <phoneticPr fontId="23"/>
  </si>
  <si>
    <r>
      <t>ｔ</t>
    </r>
    <r>
      <rPr>
        <sz val="10"/>
        <rFont val="Arial"/>
        <family val="2"/>
      </rPr>
      <t>/</t>
    </r>
    <r>
      <rPr>
        <sz val="10"/>
        <rFont val="ＭＳ Ｐゴシック"/>
        <family val="3"/>
        <charset val="128"/>
      </rPr>
      <t>年㎡</t>
    </r>
    <rPh sb="2" eb="3">
      <t>ネン</t>
    </rPh>
    <phoneticPr fontId="23"/>
  </si>
  <si>
    <r>
      <t>ｔ</t>
    </r>
    <r>
      <rPr>
        <sz val="10"/>
        <rFont val="Arial"/>
        <family val="2"/>
      </rPr>
      <t>/</t>
    </r>
    <r>
      <rPr>
        <sz val="10"/>
        <rFont val="ＭＳ Ｐゴシック"/>
        <family val="3"/>
        <charset val="128"/>
      </rPr>
      <t>人時</t>
    </r>
    <rPh sb="2" eb="3">
      <t>ニン</t>
    </rPh>
    <rPh sb="3" eb="4">
      <t>ジ</t>
    </rPh>
    <phoneticPr fontId="23"/>
  </si>
  <si>
    <r>
      <t>LC</t>
    </r>
    <r>
      <rPr>
        <sz val="10"/>
        <rFont val="ＭＳ Ｐゴシック"/>
        <family val="3"/>
        <charset val="128"/>
      </rPr>
      <t>資源消費量</t>
    </r>
    <rPh sb="2" eb="4">
      <t>シゲン</t>
    </rPh>
    <rPh sb="4" eb="6">
      <t>ショウヒ</t>
    </rPh>
    <rPh sb="6" eb="7">
      <t>リョウ</t>
    </rPh>
    <phoneticPr fontId="23"/>
  </si>
  <si>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</si>
  <si>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</si>
  <si>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</si>
  <si>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</si>
  <si>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</si>
  <si>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3"/>
  </si>
  <si>
    <t>　レベル　1</t>
    <phoneticPr fontId="23"/>
  </si>
  <si>
    <t>■レベル　1</t>
    <phoneticPr fontId="23"/>
  </si>
  <si>
    <t>レベル</t>
    <phoneticPr fontId="23"/>
  </si>
  <si>
    <t>　レベル　4</t>
  </si>
  <si>
    <t>■レベル　4</t>
  </si>
  <si>
    <t>[騒音レベル] ≦40</t>
  </si>
  <si>
    <t>　レベル　5</t>
  </si>
  <si>
    <t>■レベル　5</t>
  </si>
  <si>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</si>
  <si>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3"/>
  </si>
  <si>
    <t>プルダウン選択肢</t>
    <rPh sb="5" eb="8">
      <t>センタクシ</t>
    </rPh>
    <phoneticPr fontId="23"/>
  </si>
  <si>
    <t>　レベル　2</t>
  </si>
  <si>
    <t>■レベル　2</t>
  </si>
  <si>
    <t>　レベル　3</t>
  </si>
  <si>
    <t>■レベル　3</t>
  </si>
  <si>
    <t>小中（北海道）</t>
    <rPh sb="0" eb="1">
      <t>ショウ</t>
    </rPh>
    <rPh sb="1" eb="2">
      <t>チュウ</t>
    </rPh>
    <rPh sb="3" eb="6">
      <t>ホッカイドウ</t>
    </rPh>
    <phoneticPr fontId="23"/>
  </si>
  <si>
    <t>小中（その他）</t>
    <rPh sb="0" eb="2">
      <t>ショウチュウ</t>
    </rPh>
    <rPh sb="5" eb="6">
      <t>ホカ</t>
    </rPh>
    <phoneticPr fontId="23"/>
  </si>
  <si>
    <t>ratio</t>
    <phoneticPr fontId="23"/>
  </si>
  <si>
    <t>&lt;評価しない&gt;</t>
    <rPh sb="1" eb="3">
      <t>ヒョウカ</t>
    </rPh>
    <phoneticPr fontId="23"/>
  </si>
  <si>
    <t>音環境</t>
    <rPh sb="0" eb="1">
      <t>オト</t>
    </rPh>
    <rPh sb="1" eb="3">
      <t>カンキョウ</t>
    </rPh>
    <phoneticPr fontId="23"/>
  </si>
  <si>
    <t>50＜ [騒音レベル]</t>
  </si>
  <si>
    <t>Score(RoundDown)</t>
    <phoneticPr fontId="23"/>
  </si>
  <si>
    <t>NA</t>
    <phoneticPr fontId="23"/>
  </si>
  <si>
    <t>Score(RoundDown)</t>
    <phoneticPr fontId="23"/>
  </si>
  <si>
    <t>Score</t>
    <phoneticPr fontId="23"/>
  </si>
  <si>
    <t>Score(RoundDown)</t>
    <phoneticPr fontId="23"/>
  </si>
  <si>
    <t>NA</t>
    <phoneticPr fontId="23"/>
  </si>
  <si>
    <t>その他</t>
  </si>
  <si>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3"/>
  </si>
  <si>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3"/>
  </si>
  <si>
    <t>事務所</t>
    <rPh sb="0" eb="2">
      <t>ジム</t>
    </rPh>
    <rPh sb="2" eb="3">
      <t>ショ</t>
    </rPh>
    <phoneticPr fontId="23"/>
  </si>
  <si>
    <t>（該当するレベルなし）</t>
  </si>
  <si>
    <t>光・視環境</t>
    <rPh sb="0" eb="1">
      <t>ﾋｶﾘ</t>
    </rPh>
    <rPh sb="2" eb="3">
      <t>ｼ</t>
    </rPh>
    <rPh sb="3" eb="5">
      <t>ｶﾝｷｮｳ</t>
    </rPh>
    <phoneticPr fontId="35" type="noConversion"/>
  </si>
  <si>
    <t>＜実施設計段階、竣工段階で詳細な評価を行う場合に記入＞</t>
    <phoneticPr fontId="23"/>
  </si>
  <si>
    <t>Quality</t>
    <phoneticPr fontId="23"/>
  </si>
  <si>
    <r>
      <t>L</t>
    </r>
    <r>
      <rPr>
        <sz val="8"/>
        <color indexed="10"/>
        <rFont val="ＭＳ Ｐゴシック"/>
        <family val="3"/>
        <charset val="128"/>
      </rPr>
      <t>：</t>
    </r>
    <r>
      <rPr>
        <sz val="8"/>
        <color indexed="10"/>
        <rFont val="Arial"/>
        <family val="2"/>
      </rPr>
      <t>Load</t>
    </r>
    <phoneticPr fontId="23"/>
  </si>
  <si>
    <r>
      <t>LR</t>
    </r>
    <r>
      <rPr>
        <sz val="8"/>
        <color indexed="10"/>
        <rFont val="ＭＳ Ｐゴシック"/>
        <family val="3"/>
        <charset val="128"/>
      </rPr>
      <t>：</t>
    </r>
    <r>
      <rPr>
        <sz val="8"/>
        <color indexed="10"/>
        <rFont val="Arial"/>
        <family val="2"/>
      </rPr>
      <t>Load Reduction</t>
    </r>
    <phoneticPr fontId="23"/>
  </si>
  <si>
    <r>
      <t>SQ</t>
    </r>
    <r>
      <rPr>
        <sz val="8"/>
        <color indexed="10"/>
        <rFont val="ＭＳ Ｐゴシック"/>
        <family val="3"/>
        <charset val="128"/>
      </rPr>
      <t>：</t>
    </r>
    <r>
      <rPr>
        <sz val="8"/>
        <color indexed="10"/>
        <rFont val="Arial"/>
        <family val="2"/>
      </rPr>
      <t>Score of Q category</t>
    </r>
    <phoneticPr fontId="23"/>
  </si>
  <si>
    <r>
      <t>SLR</t>
    </r>
    <r>
      <rPr>
        <sz val="8"/>
        <color indexed="10"/>
        <rFont val="ＭＳ Ｐゴシック"/>
        <family val="3"/>
        <charset val="128"/>
      </rPr>
      <t>：</t>
    </r>
    <r>
      <rPr>
        <sz val="8"/>
        <color indexed="10"/>
        <rFont val="Arial"/>
        <family val="2"/>
      </rPr>
      <t>Score of LR category</t>
    </r>
    <phoneticPr fontId="23"/>
  </si>
  <si>
    <r>
      <t>BEE</t>
    </r>
    <r>
      <rPr>
        <sz val="8"/>
        <color indexed="10"/>
        <rFont val="ＭＳ Ｐゴシック"/>
        <family val="3"/>
        <charset val="128"/>
      </rPr>
      <t>：</t>
    </r>
    <r>
      <rPr>
        <sz val="8"/>
        <color indexed="10"/>
        <rFont val="Arial"/>
        <family val="2"/>
      </rPr>
      <t>Building Environmental Efficiency</t>
    </r>
    <phoneticPr fontId="23"/>
  </si>
  <si>
    <t>(3)の評価はオプションとし、実施設計段階および竣工段階で可能な範囲で記入する。</t>
    <phoneticPr fontId="23"/>
  </si>
  <si>
    <t>配慮項目</t>
    <phoneticPr fontId="23"/>
  </si>
  <si>
    <t>○</t>
    <phoneticPr fontId="23"/>
  </si>
  <si>
    <t>ON</t>
    <phoneticPr fontId="23"/>
  </si>
  <si>
    <t>デパート・スーパー</t>
  </si>
  <si>
    <t>3）結果出力</t>
    <rPh sb="2" eb="4">
      <t>ケッカ</t>
    </rPh>
    <rPh sb="4" eb="6">
      <t>シュツリョク</t>
    </rPh>
    <phoneticPr fontId="23"/>
  </si>
  <si>
    <t>スコアシート</t>
    <phoneticPr fontId="23"/>
  </si>
  <si>
    <t>●スコア</t>
    <phoneticPr fontId="23"/>
  </si>
  <si>
    <t>評価結果表示シート</t>
    <rPh sb="0" eb="2">
      <t>ヒョウカ</t>
    </rPh>
    <rPh sb="2" eb="4">
      <t>ケッカ</t>
    </rPh>
    <rPh sb="4" eb="6">
      <t>ヒョウジ</t>
    </rPh>
    <phoneticPr fontId="23"/>
  </si>
  <si>
    <t>●結果　</t>
    <rPh sb="1" eb="3">
      <t>ケッカ</t>
    </rPh>
    <phoneticPr fontId="23"/>
  </si>
  <si>
    <t>LCCO2算定条件シート</t>
    <rPh sb="5" eb="7">
      <t>サンテイ</t>
    </rPh>
    <rPh sb="7" eb="9">
      <t>ジョウケン</t>
    </rPh>
    <phoneticPr fontId="23"/>
  </si>
  <si>
    <t>レベル２を満たさない。</t>
  </si>
  <si>
    <t xml:space="preserve"> 非住宅　小計</t>
    <rPh sb="1" eb="2">
      <t>ヒ</t>
    </rPh>
    <rPh sb="2" eb="4">
      <t>ジュウタク</t>
    </rPh>
    <rPh sb="5" eb="7">
      <t>ショウケイ</t>
    </rPh>
    <phoneticPr fontId="23"/>
  </si>
  <si>
    <t>集合住宅</t>
    <rPh sb="0" eb="2">
      <t>シュウゴウ</t>
    </rPh>
    <rPh sb="2" eb="4">
      <t>ジュウタク</t>
    </rPh>
    <phoneticPr fontId="23"/>
  </si>
  <si>
    <t>1）概要入力</t>
    <rPh sb="2" eb="4">
      <t>ガイヨウ</t>
    </rPh>
    <rPh sb="4" eb="6">
      <t>ニュウリョク</t>
    </rPh>
    <phoneticPr fontId="23"/>
  </si>
  <si>
    <t>① 建物概要</t>
    <rPh sb="2" eb="4">
      <t>タテモノ</t>
    </rPh>
    <rPh sb="4" eb="6">
      <t>ガイヨウ</t>
    </rPh>
    <phoneticPr fontId="23"/>
  </si>
  <si>
    <t>○○県○○市</t>
    <rPh sb="2" eb="3">
      <t>ケン</t>
    </rPh>
    <rPh sb="5" eb="6">
      <t>シ</t>
    </rPh>
    <phoneticPr fontId="23"/>
  </si>
  <si>
    <t>評価点</t>
    <rPh sb="0" eb="3">
      <t>ヒョウカテン</t>
    </rPh>
    <phoneticPr fontId="23"/>
  </si>
  <si>
    <t>音環境</t>
    <rPh sb="0" eb="1">
      <t>ｵﾄ</t>
    </rPh>
    <rPh sb="1" eb="3">
      <t>ｶﾝｷｮｳ</t>
    </rPh>
    <phoneticPr fontId="35" type="noConversion"/>
  </si>
  <si>
    <t>■使用評価マニュアル：</t>
    <rPh sb="1" eb="3">
      <t>シヨウ</t>
    </rPh>
    <rPh sb="3" eb="5">
      <t>ヒョウカ</t>
    </rPh>
    <phoneticPr fontId="23"/>
  </si>
  <si>
    <t>←</t>
    <phoneticPr fontId="23"/>
  </si>
  <si>
    <t>■使用評価ソフト：</t>
    <rPh sb="1" eb="3">
      <t>シヨウ</t>
    </rPh>
    <rPh sb="3" eb="5">
      <t>ヒョウカ</t>
    </rPh>
    <phoneticPr fontId="23"/>
  </si>
  <si>
    <r>
      <t>1-1</t>
    </r>
    <r>
      <rPr>
        <b/>
        <sz val="12"/>
        <color indexed="9"/>
        <rFont val="ＭＳ Ｐゴシック"/>
        <family val="3"/>
        <charset val="128"/>
      </rPr>
      <t>　建物概要</t>
    </r>
    <rPh sb="4" eb="5">
      <t>ｹﾝ</t>
    </rPh>
    <rPh sb="5" eb="6">
      <t>ﾓﾉ</t>
    </rPh>
    <rPh sb="6" eb="8">
      <t>ｶﾞｲﾖｳ</t>
    </rPh>
    <phoneticPr fontId="35" type="noConversion"/>
  </si>
  <si>
    <t>BEE rank</t>
    <phoneticPr fontId="23"/>
  </si>
  <si>
    <t>radar chart</t>
    <phoneticPr fontId="23"/>
  </si>
  <si>
    <t>建物名称</t>
    <rPh sb="0" eb="2">
      <t>ﾀﾃﾓﾉ</t>
    </rPh>
    <rPh sb="2" eb="4">
      <t>ﾒｲｼｮｳ</t>
    </rPh>
    <phoneticPr fontId="35" type="noConversion"/>
  </si>
  <si>
    <t>階数</t>
    <rPh sb="0" eb="2">
      <t>カイスウ</t>
    </rPh>
    <phoneticPr fontId="23"/>
  </si>
  <si>
    <t>radar chart</t>
  </si>
  <si>
    <t>Score(RoundDown)</t>
    <phoneticPr fontId="23"/>
  </si>
  <si>
    <t>建設地</t>
    <rPh sb="0" eb="3">
      <t>ｹﾝｾﾂﾁ</t>
    </rPh>
    <phoneticPr fontId="35" type="noConversion"/>
  </si>
  <si>
    <t>構造</t>
    <rPh sb="0" eb="2">
      <t>コウゾウ</t>
    </rPh>
    <phoneticPr fontId="23"/>
  </si>
  <si>
    <t>平均居住人員</t>
    <rPh sb="0" eb="2">
      <t>ﾍｲｷﾝ</t>
    </rPh>
    <rPh sb="2" eb="4">
      <t>ｷｮｼﾞｭｳ</t>
    </rPh>
    <rPh sb="4" eb="6">
      <t>ｼﾞﾝｲﾝ</t>
    </rPh>
    <phoneticPr fontId="35" type="noConversion"/>
  </si>
  <si>
    <t>人</t>
    <rPh sb="0" eb="1">
      <t>ニン</t>
    </rPh>
    <phoneticPr fontId="23"/>
  </si>
  <si>
    <t>建物用途</t>
    <rPh sb="0" eb="2">
      <t>ﾀﾃﾓﾉ</t>
    </rPh>
    <rPh sb="2" eb="4">
      <t>ﾖｳﾄ</t>
    </rPh>
    <phoneticPr fontId="35" type="noConversion"/>
  </si>
  <si>
    <t>評価の段階</t>
    <rPh sb="0" eb="2">
      <t>ヒョウカ</t>
    </rPh>
    <rPh sb="3" eb="5">
      <t>ダンカイ</t>
    </rPh>
    <phoneticPr fontId="23"/>
  </si>
  <si>
    <t>外観パース等</t>
    <rPh sb="0" eb="2">
      <t>ガイカン</t>
    </rPh>
    <rPh sb="5" eb="6">
      <t>トウ</t>
    </rPh>
    <phoneticPr fontId="23"/>
  </si>
  <si>
    <t>官公庁</t>
  </si>
  <si>
    <t>物販店舗等</t>
    <rPh sb="0" eb="2">
      <t>ブッパン</t>
    </rPh>
    <rPh sb="2" eb="4">
      <t>テンポ</t>
    </rPh>
    <rPh sb="4" eb="5">
      <t>トウ</t>
    </rPh>
    <phoneticPr fontId="23"/>
  </si>
  <si>
    <t>その他物販</t>
  </si>
  <si>
    <t>ホテル・旅館</t>
  </si>
  <si>
    <t>学校等</t>
    <rPh sb="0" eb="2">
      <t>ガッコウ</t>
    </rPh>
    <rPh sb="2" eb="3">
      <t>トウ</t>
    </rPh>
    <phoneticPr fontId="23"/>
  </si>
  <si>
    <t>幼稚園・保育園</t>
  </si>
  <si>
    <t>高校</t>
  </si>
  <si>
    <t>大学・専門学校</t>
  </si>
  <si>
    <t>集会所等</t>
    <rPh sb="0" eb="3">
      <t>シュウカイジョ</t>
    </rPh>
    <rPh sb="3" eb="4">
      <t>トウ</t>
    </rPh>
    <phoneticPr fontId="23"/>
  </si>
  <si>
    <t>劇場・ホール</t>
  </si>
  <si>
    <t>展示施設</t>
  </si>
  <si>
    <t>スポーツ施設</t>
  </si>
  <si>
    <t>-</t>
  </si>
  <si>
    <t>専有部</t>
    <rPh sb="0" eb="2">
      <t>センユウ</t>
    </rPh>
    <rPh sb="2" eb="3">
      <t>ブ</t>
    </rPh>
    <phoneticPr fontId="23"/>
  </si>
  <si>
    <t>㎡</t>
  </si>
  <si>
    <t xml:space="preserve">     小・中学校　(北海道)</t>
    <rPh sb="12" eb="15">
      <t>ホッカイドウ</t>
    </rPh>
    <phoneticPr fontId="23"/>
  </si>
  <si>
    <t xml:space="preserve">                     高校</t>
    <phoneticPr fontId="23"/>
  </si>
  <si>
    <t xml:space="preserve">         大学・専門学校</t>
    <phoneticPr fontId="23"/>
  </si>
  <si>
    <t>官公庁</t>
    <phoneticPr fontId="23"/>
  </si>
  <si>
    <t>その他物販</t>
    <phoneticPr fontId="23"/>
  </si>
  <si>
    <t>展示施設</t>
    <phoneticPr fontId="23"/>
  </si>
  <si>
    <t>スポーツ施設</t>
    <phoneticPr fontId="23"/>
  </si>
  <si>
    <t>㎡</t>
    <phoneticPr fontId="23"/>
  </si>
  <si>
    <t>小・中学校 (北海道以外）</t>
    <rPh sb="0" eb="1">
      <t>ショウ</t>
    </rPh>
    <rPh sb="2" eb="5">
      <t>チュウガッコウ</t>
    </rPh>
    <rPh sb="7" eb="10">
      <t>ホッカイドウ</t>
    </rPh>
    <rPh sb="10" eb="12">
      <t>イガイ</t>
    </rPh>
    <phoneticPr fontId="23"/>
  </si>
  <si>
    <t xml:space="preserve">                   共用部</t>
    <rPh sb="19" eb="21">
      <t>キョウヨウ</t>
    </rPh>
    <rPh sb="21" eb="22">
      <t>ブ</t>
    </rPh>
    <phoneticPr fontId="23"/>
  </si>
  <si>
    <t>㎡       幼稚園・保育園</t>
    <phoneticPr fontId="23"/>
  </si>
  <si>
    <t>㎡                  事務所</t>
    <phoneticPr fontId="23"/>
  </si>
  <si>
    <t>㎡   デパート・スーパー</t>
    <phoneticPr fontId="23"/>
  </si>
  <si>
    <t>㎡          劇場・ホール</t>
    <phoneticPr fontId="23"/>
  </si>
  <si>
    <t>㎡                  専用部</t>
    <rPh sb="19" eb="21">
      <t>センヨウ</t>
    </rPh>
    <rPh sb="21" eb="22">
      <t>ブ</t>
    </rPh>
    <phoneticPr fontId="23"/>
  </si>
  <si>
    <t>評価対象</t>
    <rPh sb="0" eb="2">
      <t>ヒョウカ</t>
    </rPh>
    <rPh sb="2" eb="4">
      <t>タイショウ</t>
    </rPh>
    <phoneticPr fontId="23"/>
  </si>
  <si>
    <t>㎡</t>
    <phoneticPr fontId="23"/>
  </si>
  <si>
    <t>background</t>
    <phoneticPr fontId="23"/>
  </si>
  <si>
    <t>Score(RoundDown)</t>
    <phoneticPr fontId="23"/>
  </si>
  <si>
    <t>std</t>
    <phoneticPr fontId="23"/>
  </si>
  <si>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3"/>
  </si>
  <si>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3"/>
  </si>
  <si>
    <t>注2：</t>
    <rPh sb="0" eb="1">
      <t>チュウ</t>
    </rPh>
    <phoneticPr fontId="23"/>
  </si>
  <si>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3"/>
  </si>
  <si>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3"/>
  </si>
  <si>
    <t>注3：</t>
    <rPh sb="0" eb="1">
      <t>チュウ</t>
    </rPh>
    <phoneticPr fontId="23"/>
  </si>
  <si>
    <t>色欄について、プルダウンメニューから選択、または数値・コメントを記入のこと</t>
    <rPh sb="0" eb="1">
      <t>イロ</t>
    </rPh>
    <rPh sb="1" eb="2">
      <t>ラン</t>
    </rPh>
    <rPh sb="18" eb="20">
      <t>センタク</t>
    </rPh>
    <rPh sb="24" eb="26">
      <t>スウチ</t>
    </rPh>
    <rPh sb="32" eb="34">
      <t>キニュウ</t>
    </rPh>
    <phoneticPr fontId="23"/>
  </si>
  <si>
    <t>欄に数値またはコメントを記入</t>
    <rPh sb="0" eb="1">
      <t>ラン</t>
    </rPh>
    <rPh sb="2" eb="4">
      <t>スウチ</t>
    </rPh>
    <rPh sb="12" eb="14">
      <t>キニュウ</t>
    </rPh>
    <phoneticPr fontId="23"/>
  </si>
  <si>
    <r>
      <t>3</t>
    </r>
    <r>
      <rPr>
        <b/>
        <sz val="12"/>
        <color indexed="9"/>
        <rFont val="ＭＳ Ｐゴシック"/>
        <family val="3"/>
        <charset val="128"/>
      </rPr>
      <t>　設計上の配慮事項</t>
    </r>
    <rPh sb="2" eb="4">
      <t>セッケイ</t>
    </rPh>
    <rPh sb="4" eb="5">
      <t>ジョウ</t>
    </rPh>
    <rPh sb="6" eb="8">
      <t>ハイリョ</t>
    </rPh>
    <rPh sb="8" eb="10">
      <t>ジコウ</t>
    </rPh>
    <phoneticPr fontId="23"/>
  </si>
  <si>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</si>
  <si>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</si>
  <si>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</si>
  <si>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3"/>
  </si>
  <si>
    <t>←　直接入力</t>
    <rPh sb="2" eb="4">
      <t>チョクセツ</t>
    </rPh>
    <rPh sb="4" eb="6">
      <t>ニュウリョク</t>
    </rPh>
    <phoneticPr fontId="23"/>
  </si>
  <si>
    <t>○</t>
  </si>
  <si>
    <t>■　環境設計の配慮事項</t>
    <rPh sb="2" eb="4">
      <t>カンキョウ</t>
    </rPh>
    <rPh sb="4" eb="6">
      <t>セッケイ</t>
    </rPh>
    <rPh sb="7" eb="9">
      <t>ハイリョ</t>
    </rPh>
    <rPh sb="9" eb="11">
      <t>ジコウ</t>
    </rPh>
    <phoneticPr fontId="23"/>
  </si>
  <si>
    <t>■建物名称</t>
    <rPh sb="1" eb="3">
      <t>タテモノ</t>
    </rPh>
    <rPh sb="3" eb="5">
      <t>メイショウ</t>
    </rPh>
    <phoneticPr fontId="23"/>
  </si>
  <si>
    <t>計画上の配慮事項</t>
    <rPh sb="0" eb="2">
      <t>ケイカク</t>
    </rPh>
    <rPh sb="2" eb="3">
      <t>ジョウ</t>
    </rPh>
    <rPh sb="4" eb="6">
      <t>ハイリョ</t>
    </rPh>
    <rPh sb="6" eb="8">
      <t>ジコウ</t>
    </rPh>
    <phoneticPr fontId="23"/>
  </si>
  <si>
    <t>総合</t>
    <rPh sb="0" eb="2">
      <t>ソウゴウ</t>
    </rPh>
    <phoneticPr fontId="23"/>
  </si>
  <si>
    <t>その他</t>
    <rPh sb="2" eb="3">
      <t>ホカ</t>
    </rPh>
    <phoneticPr fontId="23"/>
  </si>
  <si>
    <t>備考　　　　注1：</t>
    <rPh sb="6" eb="7">
      <t>チュウ</t>
    </rPh>
    <phoneticPr fontId="23"/>
  </si>
  <si>
    <t>図を貼り付けるときは</t>
    <rPh sb="0" eb="1">
      <t>ズ</t>
    </rPh>
    <rPh sb="2" eb="3">
      <t>ハ</t>
    </rPh>
    <rPh sb="4" eb="5">
      <t>ツ</t>
    </rPh>
    <phoneticPr fontId="23"/>
  </si>
  <si>
    <t>シートの保護を解除してください</t>
    <phoneticPr fontId="23"/>
  </si>
  <si>
    <t>評　価　ソ　フ　ト</t>
    <rPh sb="0" eb="1">
      <t>ヒョウ</t>
    </rPh>
    <rPh sb="2" eb="3">
      <t>アタイ</t>
    </rPh>
    <phoneticPr fontId="23"/>
  </si>
  <si>
    <t>地域区分</t>
    <rPh sb="0" eb="2">
      <t>チイキ</t>
    </rPh>
    <phoneticPr fontId="23"/>
  </si>
  <si>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3"/>
  </si>
  <si>
    <t>㎡ 　うち省エネ計画対象面積</t>
    <rPh sb="5" eb="6">
      <t>ショウ</t>
    </rPh>
    <rPh sb="8" eb="10">
      <t>ケイカク</t>
    </rPh>
    <rPh sb="10" eb="12">
      <t>タイショウ</t>
    </rPh>
    <rPh sb="12" eb="14">
      <t>メンセキ</t>
    </rPh>
    <phoneticPr fontId="23"/>
  </si>
  <si>
    <t>RN使用欄</t>
    <rPh sb="2" eb="4">
      <t>シヨウ</t>
    </rPh>
    <rPh sb="4" eb="5">
      <t>ラン</t>
    </rPh>
    <phoneticPr fontId="23"/>
  </si>
  <si>
    <t>TC</t>
    <phoneticPr fontId="23"/>
  </si>
  <si>
    <t>NC</t>
    <phoneticPr fontId="23"/>
  </si>
  <si>
    <t>EB</t>
    <phoneticPr fontId="23"/>
  </si>
  <si>
    <t>短期使用</t>
    <rPh sb="0" eb="2">
      <t>タンキ</t>
    </rPh>
    <rPh sb="2" eb="4">
      <t>シヨウ</t>
    </rPh>
    <phoneticPr fontId="23"/>
  </si>
  <si>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</si>
  <si>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3"/>
  </si>
  <si>
    <t>使用期間</t>
    <rPh sb="0" eb="2">
      <t>シヨウ</t>
    </rPh>
    <rPh sb="2" eb="4">
      <t>キカン</t>
    </rPh>
    <phoneticPr fontId="23"/>
  </si>
  <si>
    <t>2016年６月～８月</t>
    <rPh sb="4" eb="5">
      <t>ネン</t>
    </rPh>
    <rPh sb="6" eb="7">
      <t>ガツ</t>
    </rPh>
    <rPh sb="9" eb="10">
      <t>ガツ</t>
    </rPh>
    <phoneticPr fontId="23"/>
  </si>
  <si>
    <t>しない</t>
  </si>
  <si>
    <t>しない</t>
    <phoneticPr fontId="23"/>
  </si>
  <si>
    <t>ポイント</t>
    <phoneticPr fontId="23"/>
  </si>
  <si>
    <t xml:space="preserve">取組数 </t>
    <rPh sb="0" eb="2">
      <t>トリクミ</t>
    </rPh>
    <rPh sb="2" eb="3">
      <t>スウ</t>
    </rPh>
    <phoneticPr fontId="23"/>
  </si>
  <si>
    <t>○○○</t>
    <phoneticPr fontId="23"/>
  </si>
  <si>
    <t>■ 評価の実施</t>
    <rPh sb="2" eb="4">
      <t>ヒョウカ</t>
    </rPh>
    <rPh sb="5" eb="7">
      <t>ジッシ</t>
    </rPh>
    <phoneticPr fontId="23"/>
  </si>
  <si>
    <t>■ 作成者</t>
    <rPh sb="2" eb="5">
      <t>サクセイシャ</t>
    </rPh>
    <phoneticPr fontId="23"/>
  </si>
  <si>
    <t>■ 確認日</t>
    <rPh sb="2" eb="4">
      <t>カクニン</t>
    </rPh>
    <rPh sb="4" eb="5">
      <t>ビ</t>
    </rPh>
    <phoneticPr fontId="23"/>
  </si>
  <si>
    <t>■ 確認者</t>
    <rPh sb="2" eb="4">
      <t>カクニン</t>
    </rPh>
    <rPh sb="4" eb="5">
      <t>シャ</t>
    </rPh>
    <phoneticPr fontId="23"/>
  </si>
  <si>
    <t>■LCCO2の計算</t>
    <rPh sb="7" eb="9">
      <t>ケイサン</t>
    </rPh>
    <phoneticPr fontId="23"/>
  </si>
  <si>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</si>
  <si>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</si>
  <si>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</si>
  <si>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</si>
  <si>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</si>
  <si>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</si>
  <si>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3"/>
  </si>
  <si>
    <t>■ 延床面積</t>
    <rPh sb="2" eb="3">
      <t>ﾉ</t>
    </rPh>
    <rPh sb="3" eb="6">
      <t>ﾕｶﾒﾝｾｷ</t>
    </rPh>
    <phoneticPr fontId="35" type="noConversion"/>
  </si>
  <si>
    <t>■ 構造</t>
    <rPh sb="2" eb="4">
      <t>コウゾウ</t>
    </rPh>
    <phoneticPr fontId="23"/>
  </si>
  <si>
    <t>■ 階数</t>
    <rPh sb="2" eb="4">
      <t>カイスウ</t>
    </rPh>
    <phoneticPr fontId="23"/>
  </si>
  <si>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</si>
  <si>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</si>
  <si>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</si>
  <si>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3"/>
  </si>
  <si>
    <t>インテリア</t>
    <phoneticPr fontId="23"/>
  </si>
  <si>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3"/>
  </si>
  <si>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3"/>
  </si>
  <si>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3"/>
  </si>
  <si>
    <t>② 評価対象概要</t>
    <rPh sb="2" eb="4">
      <t>ヒョウカ</t>
    </rPh>
    <rPh sb="4" eb="6">
      <t>タイショウ</t>
    </rPh>
    <rPh sb="6" eb="8">
      <t>ガイヨウ</t>
    </rPh>
    <phoneticPr fontId="23"/>
  </si>
  <si>
    <t>○○サービス</t>
    <phoneticPr fontId="23"/>
  </si>
  <si>
    <t>○○</t>
    <phoneticPr fontId="23"/>
  </si>
  <si>
    <t>XXX</t>
    <phoneticPr fontId="23"/>
  </si>
  <si>
    <t>地上○○F～○○F</t>
    <rPh sb="0" eb="2">
      <t>チジョウ</t>
    </rPh>
    <phoneticPr fontId="23"/>
  </si>
  <si>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</si>
  <si>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</si>
  <si>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</si>
  <si>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</si>
  <si>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</si>
  <si>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1-3</t>
    </r>
    <r>
      <rPr>
        <b/>
        <sz val="12"/>
        <color indexed="9"/>
        <rFont val="ＭＳ Ｐゴシック"/>
        <family val="3"/>
        <charset val="128"/>
      </rPr>
      <t>　外観</t>
    </r>
    <rPh sb="4" eb="6">
      <t>ガイカン</t>
    </rPh>
    <phoneticPr fontId="23"/>
  </si>
  <si>
    <t>年間使用時間</t>
    <rPh sb="0" eb="2">
      <t>ネンカン</t>
    </rPh>
    <rPh sb="2" eb="4">
      <t>シヨウ</t>
    </rPh>
    <rPh sb="4" eb="6">
      <t>ジカン</t>
    </rPh>
    <phoneticPr fontId="23"/>
  </si>
  <si>
    <t>日平均使用時間</t>
    <rPh sb="0" eb="1">
      <t>ニチ</t>
    </rPh>
    <rPh sb="1" eb="3">
      <t>ヘイキン</t>
    </rPh>
    <rPh sb="3" eb="5">
      <t>シヨウ</t>
    </rPh>
    <rPh sb="5" eb="7">
      <t>ジカン</t>
    </rPh>
    <phoneticPr fontId="23"/>
  </si>
  <si>
    <t>201●年●月●日</t>
    <rPh sb="4" eb="5">
      <t>ネン</t>
    </rPh>
    <rPh sb="6" eb="7">
      <t>ガツ</t>
    </rPh>
    <rPh sb="8" eb="9">
      <t>ニチ</t>
    </rPh>
    <phoneticPr fontId="23"/>
  </si>
  <si>
    <t>■建物名称　</t>
    <rPh sb="1" eb="3">
      <t>タテモノ</t>
    </rPh>
    <rPh sb="3" eb="5">
      <t>メイショウ</t>
    </rPh>
    <phoneticPr fontId="23"/>
  </si>
  <si>
    <t>　注）　設計における総合的なコンセプトを簡潔に記載してください。
　</t>
    <rPh sb="4" eb="6">
      <t>セッケイ</t>
    </rPh>
    <phoneticPr fontId="23"/>
  </si>
  <si>
    <t>重み</t>
    <rPh sb="0" eb="1">
      <t>オモ</t>
    </rPh>
    <phoneticPr fontId="23"/>
  </si>
  <si>
    <t>運動を促進・支援する機能がない</t>
  </si>
  <si>
    <t>執務室内に後からキッチン、パントリーなどの水廻り空間を、一部の範囲で設置が可能</t>
  </si>
  <si>
    <t>執務室内に後からキッチン、パントリーなどの水廻り空間を設置することはできない</t>
  </si>
  <si>
    <t>パウダールームとして利用可能な装備がある</t>
  </si>
  <si>
    <t>ハンドドライヤー等、手拭き用の設備が設置されている</t>
  </si>
  <si>
    <t>評価する取組み</t>
  </si>
  <si>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</si>
  <si>
    <t>水平方向から見て光源が露出せず、グレアを制限している器具。G2 分類の器具。</t>
  </si>
  <si>
    <t>水平方向から見て光源が露出し、グレアを制限していない器具。G3 分類の器具。</t>
  </si>
  <si>
    <t>3.2.2　照明器具のグレア対策</t>
  </si>
  <si>
    <t>3.2.1　開口部のグレア対策</t>
  </si>
  <si>
    <t>壁・床・天井のうち一面に吸音材を使用している</t>
  </si>
  <si>
    <t>吸音材を使用していない</t>
  </si>
  <si>
    <t>40＜ [騒音レベル] ≦45</t>
  </si>
  <si>
    <t>45＜ [騒音レベル] ≦50</t>
  </si>
  <si>
    <t>6)優れた外観デザイン</t>
  </si>
  <si>
    <t>5）周辺の主要な視点場からの良好な景観形成</t>
  </si>
  <si>
    <t>地域性のある素材を外装材に使用して、良好な景観を形成している。</t>
  </si>
  <si>
    <t>4）地域性のある素材による良好な景観形成</t>
  </si>
  <si>
    <t>3）景観の歴史の継承</t>
  </si>
  <si>
    <t>植栽により、良好な景観を形成している。</t>
  </si>
  <si>
    <t>2）植栽による良好な景観形成</t>
  </si>
  <si>
    <t>1）建物の配置・形態等のまちなみへの調和</t>
  </si>
  <si>
    <t>紙文書による情報漏えいを防止し、無駄な印刷を減少させることを意図したICカード認証プリントシステムを採用している（例：セキュアプリントの採用）</t>
  </si>
  <si>
    <t>1.3.2　共用部の内装計画</t>
    <rPh sb="6" eb="8">
      <t>キョウヨウ</t>
    </rPh>
    <rPh sb="8" eb="9">
      <t>ブ</t>
    </rPh>
    <rPh sb="10" eb="12">
      <t>ナイソウ</t>
    </rPh>
    <rPh sb="12" eb="14">
      <t>ケイカク</t>
    </rPh>
    <phoneticPr fontId="120"/>
  </si>
  <si>
    <t>評価する取組みのうち４つの項目に該当する。</t>
  </si>
  <si>
    <t>評価する取組みのうち３つの項目に該当する。</t>
  </si>
  <si>
    <t>評価する取組みのうち２つの項目に該当する。</t>
  </si>
  <si>
    <t>レベル４に追加して、運用時のワーカーの意見を反映し、改善する体制がある。</t>
  </si>
  <si>
    <t>1.1.2　荷重のゆとり</t>
    <rPh sb="6" eb="8">
      <t>カジュウ</t>
    </rPh>
    <phoneticPr fontId="120"/>
  </si>
  <si>
    <t>1.1.1　空間の形状・自由さ</t>
    <rPh sb="6" eb="8">
      <t>クウカン</t>
    </rPh>
    <rPh sb="9" eb="11">
      <t>ケイジョウ</t>
    </rPh>
    <rPh sb="12" eb="14">
      <t>ジユウ</t>
    </rPh>
    <phoneticPr fontId="120"/>
  </si>
  <si>
    <t>空間・内装</t>
    <rPh sb="0" eb="2">
      <t>クウカン</t>
    </rPh>
    <rPh sb="3" eb="5">
      <t>ナイソウ</t>
    </rPh>
    <phoneticPr fontId="23"/>
  </si>
  <si>
    <t>冷暖房設備が設置されている</t>
  </si>
  <si>
    <t>移動空間・コミュニケーション</t>
  </si>
  <si>
    <t>防犯対策</t>
  </si>
  <si>
    <t>防犯対策を実施していない</t>
  </si>
  <si>
    <t>水質安全性対策を一部満たしている</t>
  </si>
  <si>
    <t>水質安全性対策を一つも満たしていない</t>
  </si>
  <si>
    <t>自主努力の無害化措置により、法による区域指定を解除する場合</t>
  </si>
  <si>
    <t>自主調査、または法定調査の結果、「形質変更時要届出区域」に指定され、開発時に拡散防止のための計画の届出、それに基づく措置を行う場合</t>
  </si>
  <si>
    <t>レベル４を満たし、共用部だけでなく専有部に対しても一部の電力供給が可能である。</t>
  </si>
  <si>
    <t>法令水準以上の非常用発電設備があり、建物の基幹機能や共用部におけるサービスが可能である。</t>
  </si>
  <si>
    <t>法令水準程度の非常用発電設備がある</t>
  </si>
  <si>
    <t>異なる変電所からの引き込みを二重化している。</t>
  </si>
  <si>
    <t>電源車接続時に利用可能な照明等の配線が設置されている。</t>
  </si>
  <si>
    <t>重要設備系の受電設備の二重化を行っている。</t>
  </si>
  <si>
    <t>無停電電源設備を備えている。</t>
  </si>
  <si>
    <t>非常用発電設備を備えている。</t>
  </si>
  <si>
    <t>建物全体の床面積の合計が2000㎡未満の場合</t>
    <rPh sb="17" eb="19">
      <t>ミマン</t>
    </rPh>
    <phoneticPr fontId="120"/>
  </si>
  <si>
    <t>建築基準法に定められた耐震性の50％増の耐震性を有する</t>
  </si>
  <si>
    <t>建築基準法に定められた耐震性の25％増の耐震性を有する</t>
  </si>
  <si>
    <t>建築基準法に定められた耐震性を有する</t>
  </si>
  <si>
    <t>1.1.1　躯体の耐震性能</t>
    <rPh sb="9" eb="11">
      <t>タイシン</t>
    </rPh>
    <rPh sb="11" eb="13">
      <t>セイノウ</t>
    </rPh>
    <phoneticPr fontId="120"/>
  </si>
  <si>
    <t>災害対応</t>
  </si>
  <si>
    <t>建物内に設置されているが、十分な数と必要に応じた配置となっていない。</t>
  </si>
  <si>
    <t>建物内に設置されていない</t>
  </si>
  <si>
    <t>消防計画を作成し、法令及び消防計画に基づく消防訓練を行っている。</t>
  </si>
  <si>
    <t>災害時対応</t>
  </si>
  <si>
    <t>満足度調査</t>
  </si>
  <si>
    <t>維持管理計画</t>
  </si>
  <si>
    <t>ワーカーを対象とした健康セミナーやメンタル系セミナーを開催している。</t>
  </si>
  <si>
    <t>ワーカーにフィットネスクラブなどへの費用補助を行っている。</t>
  </si>
  <si>
    <t>健康を増進するクラブ活動への補助を行っている。</t>
  </si>
  <si>
    <t>社内に運動を促進するクラブ活動がある。</t>
  </si>
  <si>
    <t>健康を増進するプログラム</t>
  </si>
  <si>
    <t>健康診断、ストレスチェックが行われている</t>
  </si>
  <si>
    <t>4.2.2　外皮性能</t>
  </si>
  <si>
    <t>採点基準</t>
    <rPh sb="0" eb="2">
      <t>サイテン</t>
    </rPh>
    <rPh sb="2" eb="4">
      <t>キジュン</t>
    </rPh>
    <phoneticPr fontId="23"/>
  </si>
  <si>
    <t>レイアウトの柔軟性</t>
    <rPh sb="6" eb="8">
      <t>ジュウナン</t>
    </rPh>
    <rPh sb="8" eb="9">
      <t>セイ</t>
    </rPh>
    <phoneticPr fontId="23"/>
  </si>
  <si>
    <t>WO</t>
    <phoneticPr fontId="23"/>
  </si>
  <si>
    <r>
      <t>●</t>
    </r>
    <r>
      <rPr>
        <sz val="11"/>
        <rFont val="Arial"/>
        <family val="2"/>
      </rPr>
      <t>LCCO2</t>
    </r>
    <r>
      <rPr>
        <sz val="11"/>
        <rFont val="ＭＳ Ｐゴシック"/>
        <family val="3"/>
        <charset val="128"/>
      </rPr>
      <t>計算</t>
    </r>
    <rPh sb="6" eb="8">
      <t>ケイサン</t>
    </rPh>
    <phoneticPr fontId="23"/>
  </si>
  <si>
    <t>パターン１</t>
    <phoneticPr fontId="23"/>
  </si>
  <si>
    <t>パターン２</t>
    <phoneticPr fontId="23"/>
  </si>
  <si>
    <t>パターン３</t>
    <phoneticPr fontId="23"/>
  </si>
  <si>
    <t>■ 評価対象</t>
    <rPh sb="2" eb="4">
      <t>ヒョウカ</t>
    </rPh>
    <rPh sb="4" eb="6">
      <t>タイショウ</t>
    </rPh>
    <phoneticPr fontId="23"/>
  </si>
  <si>
    <t>■ 評価対象フェーズ</t>
    <rPh sb="2" eb="4">
      <t>ヒョウカ</t>
    </rPh>
    <rPh sb="4" eb="6">
      <t>タイショウ</t>
    </rPh>
    <phoneticPr fontId="23"/>
  </si>
  <si>
    <t>BP1</t>
    <phoneticPr fontId="23"/>
  </si>
  <si>
    <t>BP2</t>
    <phoneticPr fontId="23"/>
  </si>
  <si>
    <t>BP3</t>
    <phoneticPr fontId="23"/>
  </si>
  <si>
    <t>OM</t>
    <phoneticPr fontId="23"/>
  </si>
  <si>
    <t>PR</t>
    <phoneticPr fontId="23"/>
  </si>
  <si>
    <r>
      <t>2-2</t>
    </r>
    <r>
      <rPr>
        <b/>
        <sz val="12"/>
        <color indexed="9"/>
        <rFont val="ＭＳ Ｐゴシック"/>
        <family val="3"/>
        <charset val="128"/>
      </rPr>
      <t>　大項目の評価（ﾚｰﾀﾞｰﾁｬｰﾄ）</t>
    </r>
    <rPh sb="4" eb="7">
      <t>ダイコウモク</t>
    </rPh>
    <rPh sb="8" eb="10">
      <t>ヒョウカ</t>
    </rPh>
    <phoneticPr fontId="23"/>
  </si>
  <si>
    <r>
      <t>2-3</t>
    </r>
    <r>
      <rPr>
        <b/>
        <sz val="12"/>
        <color indexed="9"/>
        <rFont val="ＭＳ Ｐゴシック"/>
        <family val="3"/>
        <charset val="128"/>
      </rPr>
      <t>　中項目の評価（バーチャート）</t>
    </r>
    <phoneticPr fontId="23"/>
  </si>
  <si>
    <t>≧</t>
  </si>
  <si>
    <t>＜</t>
  </si>
  <si>
    <t>スコア平均</t>
    <rPh sb="3" eb="5">
      <t>ヘイキン</t>
    </rPh>
    <phoneticPr fontId="23"/>
  </si>
  <si>
    <t>ランク用スコア</t>
    <rPh sb="3" eb="4">
      <t>ヨウ</t>
    </rPh>
    <phoneticPr fontId="23"/>
  </si>
  <si>
    <t>★</t>
    <phoneticPr fontId="23"/>
  </si>
  <si>
    <t>/100</t>
    <phoneticPr fontId="23"/>
  </si>
  <si>
    <t>Rank:</t>
    <phoneticPr fontId="120"/>
  </si>
  <si>
    <t>ランク</t>
    <phoneticPr fontId="23"/>
  </si>
  <si>
    <t>　注）　上記以外に対する配慮事項を簡潔に記載してください。</t>
    <rPh sb="4" eb="6">
      <t>ジョウキ</t>
    </rPh>
    <rPh sb="6" eb="8">
      <t>イガイ</t>
    </rPh>
    <phoneticPr fontId="23"/>
  </si>
  <si>
    <t>1.1.3　設備機器の区画別運用の可変性</t>
  </si>
  <si>
    <t>スコアシート</t>
    <phoneticPr fontId="35" type="noConversion"/>
  </si>
  <si>
    <t>空間・内装</t>
    <rPh sb="0" eb="2">
      <t>ｸｳｶﾝ</t>
    </rPh>
    <rPh sb="3" eb="5">
      <t>ﾅｲｿｳ</t>
    </rPh>
    <phoneticPr fontId="35" type="noConversion"/>
  </si>
  <si>
    <t>1.1.3　設備機器の区画別運用の可変性</t>
    <phoneticPr fontId="120"/>
  </si>
  <si>
    <t>1.3.1　専有部の内装計画</t>
    <rPh sb="6" eb="9">
      <t>センユウブ</t>
    </rPh>
    <phoneticPr fontId="120"/>
  </si>
  <si>
    <t>1.3.2　共用部の内装計画</t>
    <rPh sb="6" eb="8">
      <t>キョウヨウ</t>
    </rPh>
    <rPh sb="8" eb="9">
      <t>ブ</t>
    </rPh>
    <phoneticPr fontId="120"/>
  </si>
  <si>
    <t>1.4.1　オフィス什器の機能性・選択性</t>
    <phoneticPr fontId="120"/>
  </si>
  <si>
    <t>1.4.2　ＯＡ機器等の充実度</t>
    <phoneticPr fontId="120"/>
  </si>
  <si>
    <t>3.2.1　開口部のグレア対策</t>
    <phoneticPr fontId="120"/>
  </si>
  <si>
    <t>3.2.2　照明器具のグレア対策</t>
    <phoneticPr fontId="120"/>
  </si>
  <si>
    <t>熱・空気環境</t>
    <rPh sb="0" eb="1">
      <t>ﾈﾂ</t>
    </rPh>
    <rPh sb="2" eb="4">
      <t>ｸｳｷ</t>
    </rPh>
    <rPh sb="4" eb="6">
      <t>ｶﾝｷｮｳ</t>
    </rPh>
    <phoneticPr fontId="35" type="noConversion"/>
  </si>
  <si>
    <t>4.4.1　換気量</t>
    <phoneticPr fontId="120"/>
  </si>
  <si>
    <t>4.4.2　自然換気性能</t>
    <phoneticPr fontId="120"/>
  </si>
  <si>
    <t>リフレッシュ</t>
    <phoneticPr fontId="35" type="noConversion"/>
  </si>
  <si>
    <t>運動</t>
    <phoneticPr fontId="35" type="noConversion"/>
  </si>
  <si>
    <t>情報通信</t>
  </si>
  <si>
    <t>有害物質対策</t>
  </si>
  <si>
    <t>2.3.3　土壌汚染等対応</t>
    <phoneticPr fontId="120"/>
  </si>
  <si>
    <t>水質安全性</t>
  </si>
  <si>
    <t>セキュリティ</t>
  </si>
  <si>
    <t>1.4.1　定期調査・検査報告書</t>
    <phoneticPr fontId="120"/>
  </si>
  <si>
    <t>1.4.2　維持管理レベル</t>
    <phoneticPr fontId="120"/>
  </si>
  <si>
    <t>対象外</t>
    <rPh sb="0" eb="3">
      <t>タイショウガイ</t>
    </rPh>
    <phoneticPr fontId="23"/>
  </si>
  <si>
    <t>パターン１</t>
    <phoneticPr fontId="23"/>
  </si>
  <si>
    <t>合計</t>
    <rPh sb="0" eb="2">
      <t>ゴウケイ</t>
    </rPh>
    <phoneticPr fontId="23"/>
  </si>
  <si>
    <t>メンタルヘルス対策、医療サービス</t>
    <phoneticPr fontId="23"/>
  </si>
  <si>
    <t>維持管理に配慮した設計</t>
    <phoneticPr fontId="23"/>
  </si>
  <si>
    <t>適用条件</t>
    <rPh sb="0" eb="2">
      <t>テキヨウ</t>
    </rPh>
    <rPh sb="2" eb="4">
      <t>ジョウケン</t>
    </rPh>
    <phoneticPr fontId="23"/>
  </si>
  <si>
    <t>備考</t>
    <rPh sb="0" eb="2">
      <t>ビコウ</t>
    </rPh>
    <phoneticPr fontId="23"/>
  </si>
  <si>
    <t>維持保全計画</t>
    <phoneticPr fontId="23"/>
  </si>
  <si>
    <t>維持管理の状況</t>
    <phoneticPr fontId="23"/>
  </si>
  <si>
    <t>中長期保全計画の有無と実行性</t>
    <phoneticPr fontId="23"/>
  </si>
  <si>
    <t>満足度調査の定期的実施等</t>
    <phoneticPr fontId="23"/>
  </si>
  <si>
    <t>消防訓練の実施</t>
    <phoneticPr fontId="23"/>
  </si>
  <si>
    <t>評価する取組み</t>
    <rPh sb="0" eb="2">
      <t>ヒョウカ</t>
    </rPh>
    <rPh sb="4" eb="6">
      <t>トリク</t>
    </rPh>
    <phoneticPr fontId="23"/>
  </si>
  <si>
    <t>床面積</t>
    <rPh sb="0" eb="3">
      <t>ユカメンセキ</t>
    </rPh>
    <phoneticPr fontId="23"/>
  </si>
  <si>
    <t>災害時エネルギー供給</t>
    <phoneticPr fontId="23"/>
  </si>
  <si>
    <t>化学汚染物質</t>
    <phoneticPr fontId="23"/>
  </si>
  <si>
    <t>有害物質を含まない材料の使用</t>
    <phoneticPr fontId="23"/>
  </si>
  <si>
    <t>有害物質の既存不適格対応</t>
    <phoneticPr fontId="23"/>
  </si>
  <si>
    <t>水質安全性</t>
    <phoneticPr fontId="23"/>
  </si>
  <si>
    <t>水質安全性</t>
    <phoneticPr fontId="23"/>
  </si>
  <si>
    <t>水質安全性対策を全て満たしている。または、各階にミネラルウォーターサーバーを用意し全員が利用できる。</t>
  </si>
  <si>
    <t>セキュリティ</t>
    <phoneticPr fontId="23"/>
  </si>
  <si>
    <t>セキュリティ設備</t>
    <phoneticPr fontId="23"/>
  </si>
  <si>
    <t>EV利用の快適性</t>
    <phoneticPr fontId="23"/>
  </si>
  <si>
    <t>バリアフリー法への対応</t>
    <phoneticPr fontId="23"/>
  </si>
  <si>
    <t>打ち合わせスペース</t>
    <phoneticPr fontId="23"/>
  </si>
  <si>
    <t>高度情報通信インフラ</t>
    <phoneticPr fontId="23"/>
  </si>
  <si>
    <t>1.3.1　専有部の内装計画</t>
  </si>
  <si>
    <t>1.4.1　オフィス什器の機能性・選択性</t>
  </si>
  <si>
    <t>1.4.2　ＯＡ機器等の充実度</t>
  </si>
  <si>
    <t>外観デザイン</t>
    <phoneticPr fontId="23"/>
  </si>
  <si>
    <t>7）その他</t>
  </si>
  <si>
    <t>評価ポイント</t>
    <rPh sb="0" eb="2">
      <t>ヒョウカ</t>
    </rPh>
    <phoneticPr fontId="23"/>
  </si>
  <si>
    <t>照度</t>
    <phoneticPr fontId="23"/>
  </si>
  <si>
    <t>空調方式及び個別制御性</t>
    <phoneticPr fontId="23"/>
  </si>
  <si>
    <t>グレア対策</t>
    <phoneticPr fontId="23"/>
  </si>
  <si>
    <t>4.4.1　換気量</t>
  </si>
  <si>
    <t>4.4.2　自然換気性能</t>
  </si>
  <si>
    <t>注）レベル４、レベル５は直接入力によりレベルを選択してください。</t>
    <rPh sb="12" eb="14">
      <t>チョクセツ</t>
    </rPh>
    <rPh sb="14" eb="16">
      <t>ニュウリョク</t>
    </rPh>
    <rPh sb="23" eb="25">
      <t>センタク</t>
    </rPh>
    <phoneticPr fontId="23"/>
  </si>
  <si>
    <t>トイレの充足性・機能性</t>
    <phoneticPr fontId="23"/>
  </si>
  <si>
    <t>執務室内に後からキッチン、パントリーなどの水廻り空間を、専有部内の多くの場所に対して設置が可能</t>
  </si>
  <si>
    <r>
      <t>1.4　</t>
    </r>
    <r>
      <rPr>
        <sz val="11"/>
        <rFont val="ＭＳ Ｐゴシック"/>
        <family val="3"/>
        <charset val="128"/>
      </rPr>
      <t>打ち合わせスペース</t>
    </r>
    <phoneticPr fontId="120"/>
  </si>
  <si>
    <r>
      <t>1.4　</t>
    </r>
    <r>
      <rPr>
        <sz val="11"/>
        <rFont val="ＭＳ Ｐゴシック"/>
        <family val="3"/>
        <charset val="128"/>
      </rPr>
      <t>維持管理の状況</t>
    </r>
    <rPh sb="4" eb="6">
      <t>イジ</t>
    </rPh>
    <rPh sb="6" eb="8">
      <t>カンリ</t>
    </rPh>
    <rPh sb="9" eb="11">
      <t>ジョウキョウ</t>
    </rPh>
    <phoneticPr fontId="120"/>
  </si>
  <si>
    <r>
      <t>1.5　</t>
    </r>
    <r>
      <rPr>
        <sz val="11"/>
        <rFont val="ＭＳ Ｐゴシック"/>
        <family val="3"/>
        <charset val="128"/>
      </rPr>
      <t>中長期保全計画の有無と実行性</t>
    </r>
    <phoneticPr fontId="120"/>
  </si>
  <si>
    <r>
      <t>1.1　</t>
    </r>
    <r>
      <rPr>
        <sz val="11"/>
        <rFont val="ＭＳ Ｐゴシック"/>
        <family val="3"/>
        <charset val="128"/>
      </rPr>
      <t>維持管理に配慮した設計</t>
    </r>
    <phoneticPr fontId="120"/>
  </si>
  <si>
    <r>
      <t>1.2　</t>
    </r>
    <r>
      <rPr>
        <sz val="11"/>
        <rFont val="ＭＳ Ｐゴシック"/>
        <family val="3"/>
        <charset val="128"/>
      </rPr>
      <t>維持管理用機能の確保</t>
    </r>
    <phoneticPr fontId="120"/>
  </si>
  <si>
    <r>
      <rPr>
        <b/>
        <sz val="11"/>
        <rFont val="ＭＳ Ｐゴシック"/>
        <family val="3"/>
        <charset val="128"/>
      </rPr>
      <t>1.1　</t>
    </r>
    <r>
      <rPr>
        <sz val="11"/>
        <rFont val="ＭＳ Ｐゴシック"/>
        <family val="3"/>
        <charset val="128"/>
      </rPr>
      <t>レイアウトの柔軟性</t>
    </r>
    <rPh sb="10" eb="13">
      <t>ジュウナンセイ</t>
    </rPh>
    <phoneticPr fontId="120"/>
  </si>
  <si>
    <r>
      <t>4.3　</t>
    </r>
    <r>
      <rPr>
        <sz val="11"/>
        <rFont val="ＭＳ Ｐゴシック"/>
        <family val="3"/>
        <charset val="128"/>
      </rPr>
      <t>湿度制御</t>
    </r>
    <phoneticPr fontId="120"/>
  </si>
  <si>
    <r>
      <t>5.1　</t>
    </r>
    <r>
      <rPr>
        <sz val="11"/>
        <rFont val="ＭＳ Ｐゴシック"/>
        <family val="3"/>
        <charset val="128"/>
      </rPr>
      <t>オフィスからの眺望</t>
    </r>
    <phoneticPr fontId="120"/>
  </si>
  <si>
    <r>
      <t>5.4　</t>
    </r>
    <r>
      <rPr>
        <sz val="11"/>
        <rFont val="ＭＳ Ｐゴシック"/>
        <family val="3"/>
        <charset val="128"/>
      </rPr>
      <t>トイレの充足性・機能性</t>
    </r>
    <phoneticPr fontId="120"/>
  </si>
  <si>
    <r>
      <t>1.2　</t>
    </r>
    <r>
      <rPr>
        <sz val="11"/>
        <rFont val="ＭＳ Ｐゴシック"/>
        <family val="3"/>
        <charset val="128"/>
      </rPr>
      <t>災害時エネルギー供給</t>
    </r>
    <r>
      <rPr>
        <b/>
        <sz val="11"/>
        <rFont val="ＭＳ Ｐゴシック"/>
        <family val="3"/>
        <charset val="128"/>
      </rPr>
      <t>　　　</t>
    </r>
    <rPh sb="4" eb="6">
      <t>サイガイ</t>
    </rPh>
    <rPh sb="6" eb="7">
      <t>ジ</t>
    </rPh>
    <rPh sb="12" eb="14">
      <t>キョウキュウ</t>
    </rPh>
    <phoneticPr fontId="120"/>
  </si>
  <si>
    <r>
      <t>2.1　</t>
    </r>
    <r>
      <rPr>
        <sz val="11"/>
        <rFont val="ＭＳ Ｐゴシック"/>
        <family val="3"/>
        <charset val="128"/>
      </rPr>
      <t>化学汚染物質</t>
    </r>
    <phoneticPr fontId="120"/>
  </si>
  <si>
    <r>
      <t>3.1　</t>
    </r>
    <r>
      <rPr>
        <sz val="11"/>
        <rFont val="ＭＳ Ｐゴシック"/>
        <family val="3"/>
        <charset val="128"/>
      </rPr>
      <t>水質安全性</t>
    </r>
    <rPh sb="4" eb="6">
      <t>スイシツ</t>
    </rPh>
    <rPh sb="6" eb="9">
      <t>アンゼンセイ</t>
    </rPh>
    <phoneticPr fontId="120"/>
  </si>
  <si>
    <r>
      <t>4.1　</t>
    </r>
    <r>
      <rPr>
        <sz val="11"/>
        <rFont val="ＭＳ Ｐゴシック"/>
        <family val="3"/>
        <charset val="128"/>
      </rPr>
      <t>セキュリティ設備</t>
    </r>
    <rPh sb="10" eb="12">
      <t>セツビ</t>
    </rPh>
    <phoneticPr fontId="120"/>
  </si>
  <si>
    <r>
      <t>4.4　</t>
    </r>
    <r>
      <rPr>
        <sz val="11"/>
        <rFont val="ＭＳ Ｐゴシック"/>
        <family val="3"/>
        <charset val="128"/>
      </rPr>
      <t>換気性能</t>
    </r>
    <phoneticPr fontId="120"/>
  </si>
  <si>
    <r>
      <t>5.2　</t>
    </r>
    <r>
      <rPr>
        <sz val="11"/>
        <rFont val="ＭＳ Ｐゴシック"/>
        <family val="3"/>
        <charset val="128"/>
      </rPr>
      <t>室内の植栽・自然とのつながり</t>
    </r>
    <phoneticPr fontId="120"/>
  </si>
  <si>
    <r>
      <t>5.5　</t>
    </r>
    <r>
      <rPr>
        <sz val="11"/>
        <rFont val="ＭＳ Ｐゴシック"/>
        <family val="3"/>
        <charset val="128"/>
      </rPr>
      <t>給排水設備の設置自由度</t>
    </r>
    <phoneticPr fontId="120"/>
  </si>
  <si>
    <r>
      <t>5.6　</t>
    </r>
    <r>
      <rPr>
        <sz val="11"/>
        <rFont val="ＭＳ Ｐゴシック"/>
        <family val="3"/>
        <charset val="128"/>
      </rPr>
      <t>リフレッシュスペース</t>
    </r>
    <phoneticPr fontId="120"/>
  </si>
  <si>
    <r>
      <t>1.1　</t>
    </r>
    <r>
      <rPr>
        <sz val="11"/>
        <rFont val="ＭＳ Ｐゴシック"/>
        <family val="3"/>
        <charset val="128"/>
      </rPr>
      <t>動線における出会いの場の創出</t>
    </r>
    <phoneticPr fontId="120"/>
  </si>
  <si>
    <r>
      <t>1.2　</t>
    </r>
    <r>
      <rPr>
        <sz val="11"/>
        <rFont val="ＭＳ Ｐゴシック"/>
        <family val="3"/>
        <charset val="128"/>
      </rPr>
      <t>EV利用の快適性</t>
    </r>
    <phoneticPr fontId="120"/>
  </si>
  <si>
    <r>
      <t>1.3　</t>
    </r>
    <r>
      <rPr>
        <sz val="11"/>
        <rFont val="ＭＳ Ｐゴシック"/>
        <family val="3"/>
        <charset val="128"/>
      </rPr>
      <t>バリアフリー法への対応</t>
    </r>
    <phoneticPr fontId="120"/>
  </si>
  <si>
    <r>
      <t>2.1　</t>
    </r>
    <r>
      <rPr>
        <sz val="11"/>
        <rFont val="ＭＳ Ｐゴシック"/>
        <family val="3"/>
        <charset val="128"/>
      </rPr>
      <t>高度情報通信インフラ</t>
    </r>
    <phoneticPr fontId="120"/>
  </si>
  <si>
    <r>
      <t>1.1　</t>
    </r>
    <r>
      <rPr>
        <sz val="11"/>
        <rFont val="ＭＳ Ｐゴシック"/>
        <family val="3"/>
        <charset val="128"/>
      </rPr>
      <t>耐震性</t>
    </r>
    <phoneticPr fontId="120"/>
  </si>
  <si>
    <r>
      <t>2.2　</t>
    </r>
    <r>
      <rPr>
        <sz val="11"/>
        <rFont val="ＭＳ Ｐゴシック"/>
        <family val="3"/>
        <charset val="128"/>
      </rPr>
      <t>有害物質を含まない材料の使用</t>
    </r>
    <phoneticPr fontId="120"/>
  </si>
  <si>
    <r>
      <t>2.3　</t>
    </r>
    <r>
      <rPr>
        <sz val="11"/>
        <rFont val="ＭＳ Ｐゴシック"/>
        <family val="3"/>
        <charset val="128"/>
      </rPr>
      <t>有害物質の既存不適格対応</t>
    </r>
    <phoneticPr fontId="120"/>
  </si>
  <si>
    <r>
      <t>1.3　</t>
    </r>
    <r>
      <rPr>
        <sz val="11"/>
        <rFont val="ＭＳ Ｐゴシック"/>
        <family val="3"/>
        <charset val="128"/>
      </rPr>
      <t>維持保全計画</t>
    </r>
    <phoneticPr fontId="120"/>
  </si>
  <si>
    <r>
      <t>2.1　</t>
    </r>
    <r>
      <rPr>
        <sz val="11"/>
        <rFont val="ＭＳ Ｐゴシック"/>
        <family val="3"/>
        <charset val="128"/>
      </rPr>
      <t>満足度調査の定期的実施等</t>
    </r>
    <phoneticPr fontId="120"/>
  </si>
  <si>
    <t>採点</t>
    <rPh sb="0" eb="2">
      <t>サイテン</t>
    </rPh>
    <phoneticPr fontId="23"/>
  </si>
  <si>
    <t>得点</t>
    <rPh sb="0" eb="2">
      <t>トクテン</t>
    </rPh>
    <phoneticPr fontId="23"/>
  </si>
  <si>
    <t>平均</t>
    <rPh sb="0" eb="2">
      <t>ヘイキン</t>
    </rPh>
    <phoneticPr fontId="23"/>
  </si>
  <si>
    <t>環境配慮の概要記入欄</t>
    <phoneticPr fontId="23"/>
  </si>
  <si>
    <t>給排水設備の設置自由度</t>
    <phoneticPr fontId="23"/>
  </si>
  <si>
    <t>リフレッシュスペース</t>
    <phoneticPr fontId="23"/>
  </si>
  <si>
    <t>食事のための空間</t>
    <phoneticPr fontId="23"/>
  </si>
  <si>
    <t>分煙対応、禁煙対応</t>
    <phoneticPr fontId="23"/>
  </si>
  <si>
    <t>運動</t>
    <phoneticPr fontId="23"/>
  </si>
  <si>
    <t>運動促進・支援機能</t>
    <phoneticPr fontId="23"/>
  </si>
  <si>
    <t>階段の位置・アクセス表示</t>
    <phoneticPr fontId="23"/>
  </si>
  <si>
    <t>災害対応</t>
    <phoneticPr fontId="23"/>
  </si>
  <si>
    <t>リフレッシュ</t>
    <phoneticPr fontId="23"/>
  </si>
  <si>
    <t>運動</t>
    <phoneticPr fontId="23"/>
  </si>
  <si>
    <t>移動空間・コミュニケーション</t>
    <phoneticPr fontId="23"/>
  </si>
  <si>
    <t>情報通信</t>
    <phoneticPr fontId="23"/>
  </si>
  <si>
    <t>災害対応</t>
    <phoneticPr fontId="23"/>
  </si>
  <si>
    <t>有害物質対策</t>
    <phoneticPr fontId="23"/>
  </si>
  <si>
    <t>水質安全性</t>
    <phoneticPr fontId="23"/>
  </si>
  <si>
    <t>セキュリティ</t>
    <phoneticPr fontId="23"/>
  </si>
  <si>
    <t>維持管理計画</t>
    <phoneticPr fontId="23"/>
  </si>
  <si>
    <t>満足度調査</t>
    <phoneticPr fontId="23"/>
  </si>
  <si>
    <t>災害時対応</t>
    <phoneticPr fontId="23"/>
  </si>
  <si>
    <r>
      <t>5.3　</t>
    </r>
    <r>
      <rPr>
        <sz val="11"/>
        <rFont val="ＭＳ Ｐゴシック"/>
        <family val="3"/>
        <charset val="128"/>
      </rPr>
      <t>室外（敷地内）の植栽・自然とのつながり</t>
    </r>
    <phoneticPr fontId="120"/>
  </si>
  <si>
    <t>内装計画</t>
    <rPh sb="0" eb="2">
      <t>ナイソウ</t>
    </rPh>
    <rPh sb="2" eb="4">
      <t>ケイカク</t>
    </rPh>
    <phoneticPr fontId="120"/>
  </si>
  <si>
    <t>吸音</t>
    <phoneticPr fontId="23"/>
  </si>
  <si>
    <t>自然光の導入</t>
    <rPh sb="0" eb="3">
      <t>シゼンコウ</t>
    </rPh>
    <rPh sb="4" eb="6">
      <t>ドウニュウ</t>
    </rPh>
    <phoneticPr fontId="120"/>
  </si>
  <si>
    <t>熱・空気環境</t>
    <phoneticPr fontId="23"/>
  </si>
  <si>
    <t>湿度制御</t>
    <phoneticPr fontId="23"/>
  </si>
  <si>
    <t>リフレッシュ</t>
    <phoneticPr fontId="23"/>
  </si>
  <si>
    <t>オフィスからの眺望</t>
    <phoneticPr fontId="23"/>
  </si>
  <si>
    <t>室内の植栽・自然とのつながり</t>
    <phoneticPr fontId="23"/>
  </si>
  <si>
    <t>室外（敷地内）の植栽・自然とのつながり</t>
    <phoneticPr fontId="23"/>
  </si>
  <si>
    <t>BCP（事業継続計画）の有無</t>
    <phoneticPr fontId="23"/>
  </si>
  <si>
    <t>追加？？</t>
    <rPh sb="0" eb="2">
      <t>ツイカ</t>
    </rPh>
    <phoneticPr fontId="23"/>
  </si>
  <si>
    <t>-</t>
    <phoneticPr fontId="23"/>
  </si>
  <si>
    <r>
      <t xml:space="preserve">Qw1 
</t>
    </r>
    <r>
      <rPr>
        <sz val="11"/>
        <rFont val="ＭＳ Ｐゴシック"/>
        <family val="3"/>
        <charset val="128"/>
      </rPr>
      <t>健康性・快適性</t>
    </r>
    <rPh sb="5" eb="8">
      <t>ケンコウセイ</t>
    </rPh>
    <rPh sb="9" eb="12">
      <t>カイテキセイ</t>
    </rPh>
    <phoneticPr fontId="23"/>
  </si>
  <si>
    <t>基本性能</t>
    <rPh sb="0" eb="2">
      <t>キホン</t>
    </rPh>
    <rPh sb="2" eb="4">
      <t>セイノウ</t>
    </rPh>
    <phoneticPr fontId="23"/>
  </si>
  <si>
    <t>Qw1 健康性・快適性</t>
    <phoneticPr fontId="35" type="noConversion"/>
  </si>
  <si>
    <t>1.2　</t>
    <phoneticPr fontId="120"/>
  </si>
  <si>
    <t>メンタルヘルス対策、医療サービス</t>
    <phoneticPr fontId="120"/>
  </si>
  <si>
    <t>　注）　「Qw1　健康性・快適性」に対する配慮事項を簡潔に記載してください。</t>
    <rPh sb="9" eb="12">
      <t>ケンコウセイ</t>
    </rPh>
    <rPh sb="13" eb="16">
      <t>カイテキセイ</t>
    </rPh>
    <rPh sb="21" eb="23">
      <t>ハイリョ</t>
    </rPh>
    <rPh sb="23" eb="25">
      <t>ジコウ</t>
    </rPh>
    <phoneticPr fontId="23"/>
  </si>
  <si>
    <t>　注）　「Qw2　利便性」に対する配慮事項を簡潔に記載してください。</t>
    <rPh sb="9" eb="12">
      <t>リベンセイ</t>
    </rPh>
    <phoneticPr fontId="23"/>
  </si>
  <si>
    <t>　注）　「Qw3　安心・安全性」に対する配慮事項を簡潔に記載してください。</t>
    <rPh sb="9" eb="11">
      <t>アンシン</t>
    </rPh>
    <rPh sb="12" eb="15">
      <t>アンゼンセイ</t>
    </rPh>
    <phoneticPr fontId="23"/>
  </si>
  <si>
    <t>　注）　「Qw4　運営管理」に対する配慮事項を簡潔に記載してください。</t>
    <rPh sb="9" eb="11">
      <t>ウンエイ</t>
    </rPh>
    <rPh sb="11" eb="13">
      <t>カンリ</t>
    </rPh>
    <phoneticPr fontId="23"/>
  </si>
  <si>
    <t>　注）　「Qw5　プログラム」に対する配慮事項を簡潔に記載してください。</t>
    <phoneticPr fontId="23"/>
  </si>
  <si>
    <t>作業効率</t>
    <rPh sb="0" eb="2">
      <t>サギョウ</t>
    </rPh>
    <rPh sb="2" eb="4">
      <t>コウリツ</t>
    </rPh>
    <phoneticPr fontId="23"/>
  </si>
  <si>
    <t>知識創造</t>
    <rPh sb="0" eb="2">
      <t>チシキ</t>
    </rPh>
    <rPh sb="2" eb="4">
      <t>ソウゾウ</t>
    </rPh>
    <phoneticPr fontId="23"/>
  </si>
  <si>
    <t>人材確保</t>
    <rPh sb="0" eb="2">
      <t>ジンザイ</t>
    </rPh>
    <rPh sb="2" eb="4">
      <t>カクホ</t>
    </rPh>
    <phoneticPr fontId="23"/>
  </si>
  <si>
    <t>意欲向上</t>
    <rPh sb="0" eb="2">
      <t>イヨク</t>
    </rPh>
    <rPh sb="2" eb="4">
      <t>コウジョウ</t>
    </rPh>
    <phoneticPr fontId="23"/>
  </si>
  <si>
    <r>
      <t>2-1</t>
    </r>
    <r>
      <rPr>
        <b/>
        <sz val="12"/>
        <color indexed="9"/>
        <rFont val="ＭＳ Ｐゴシック"/>
        <family val="3"/>
        <charset val="128"/>
      </rPr>
      <t>　総合評価</t>
    </r>
    <rPh sb="4" eb="6">
      <t>そうごう</t>
    </rPh>
    <rPh sb="6" eb="8">
      <t>ひょうか</t>
    </rPh>
    <phoneticPr fontId="35" type="noConversion"/>
  </si>
  <si>
    <r>
      <t>S</t>
    </r>
    <r>
      <rPr>
        <sz val="11"/>
        <rFont val="ＭＳ Ｐゴシック"/>
        <family val="3"/>
        <charset val="128"/>
      </rPr>
      <t>　ランク；</t>
    </r>
    <r>
      <rPr>
        <sz val="14"/>
        <color rgb="FF0070C0"/>
        <rFont val="Segoe UI Symbol"/>
        <family val="3"/>
      </rPr>
      <t>★★★★★</t>
    </r>
    <phoneticPr fontId="23"/>
  </si>
  <si>
    <r>
      <t>A</t>
    </r>
    <r>
      <rPr>
        <sz val="11"/>
        <rFont val="ＭＳ Ｐゴシック"/>
        <family val="3"/>
        <charset val="128"/>
      </rPr>
      <t>　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</si>
  <si>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</si>
  <si>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</si>
  <si>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C</t>
    </r>
    <r>
      <rPr>
        <sz val="11"/>
        <rFont val="ＭＳ Ｐゴシック"/>
        <family val="3"/>
        <charset val="128"/>
      </rPr>
      <t>　ランク；</t>
    </r>
    <r>
      <rPr>
        <sz val="14"/>
        <color rgb="FF0070C0"/>
        <rFont val="Segoe UI Symbol"/>
        <family val="3"/>
      </rPr>
      <t>★</t>
    </r>
    <phoneticPr fontId="23"/>
  </si>
  <si>
    <r>
      <t>1-2</t>
    </r>
    <r>
      <rPr>
        <b/>
        <sz val="12"/>
        <color indexed="9"/>
        <rFont val="ＭＳ Ｐゴシック"/>
        <family val="3"/>
        <charset val="128"/>
      </rPr>
      <t>　評価パターン</t>
    </r>
    <rPh sb="4" eb="6">
      <t>ヒョウカ</t>
    </rPh>
    <phoneticPr fontId="23"/>
  </si>
  <si>
    <r>
      <t>6.1　</t>
    </r>
    <r>
      <rPr>
        <sz val="11"/>
        <rFont val="ＭＳ Ｐゴシック"/>
        <family val="3"/>
        <charset val="128"/>
        <scheme val="minor"/>
      </rPr>
      <t>運動促進・支援機能</t>
    </r>
    <phoneticPr fontId="120"/>
  </si>
  <si>
    <r>
      <t>6.2　</t>
    </r>
    <r>
      <rPr>
        <sz val="11"/>
        <rFont val="ＭＳ Ｐゴシック"/>
        <family val="3"/>
        <charset val="128"/>
        <scheme val="minor"/>
      </rPr>
      <t>階段の位置・アクセス表示</t>
    </r>
    <phoneticPr fontId="120"/>
  </si>
  <si>
    <r>
      <t>5.7　</t>
    </r>
    <r>
      <rPr>
        <sz val="11"/>
        <rFont val="ＭＳ Ｐゴシック"/>
        <family val="3"/>
        <charset val="128"/>
      </rPr>
      <t>食事のための空間</t>
    </r>
    <phoneticPr fontId="120"/>
  </si>
  <si>
    <r>
      <t>5.8　</t>
    </r>
    <r>
      <rPr>
        <sz val="11"/>
        <rFont val="ＭＳ Ｐゴシック"/>
        <family val="3"/>
        <charset val="128"/>
      </rPr>
      <t>分煙対応、禁煙対応</t>
    </r>
    <phoneticPr fontId="120"/>
  </si>
  <si>
    <t>参考：知的生産性の視点に基づいた評価</t>
    <rPh sb="0" eb="2">
      <t>サンコウ</t>
    </rPh>
    <rPh sb="3" eb="5">
      <t>チテキ</t>
    </rPh>
    <rPh sb="5" eb="8">
      <t>セイサンセイ</t>
    </rPh>
    <rPh sb="9" eb="11">
      <t>シテン</t>
    </rPh>
    <rPh sb="12" eb="13">
      <t>モト</t>
    </rPh>
    <rPh sb="16" eb="18">
      <t>ヒョウカ</t>
    </rPh>
    <phoneticPr fontId="23"/>
  </si>
  <si>
    <t>空間のプランニングが建築躯体によって極めて制限される。</t>
  </si>
  <si>
    <t>空間のプランニングが建築躯体によって制限される。</t>
  </si>
  <si>
    <t>空間のプランニングの自由度がある。</t>
  </si>
  <si>
    <t>空間のプランニングの自由度が高い。</t>
  </si>
  <si>
    <t>空間のプランニングの自由度が極めて高い。</t>
  </si>
  <si>
    <t>知的生産性を高めるという観点を考慮して計画・整備されている。</t>
  </si>
  <si>
    <t>評価する取組みのうち１つの項目に該当する。</t>
  </si>
  <si>
    <t>広さ</t>
    <phoneticPr fontId="23"/>
  </si>
  <si>
    <t>パターン１</t>
    <phoneticPr fontId="23"/>
  </si>
  <si>
    <t>パターン2，3</t>
    <phoneticPr fontId="23"/>
  </si>
  <si>
    <t>スクリーン、オーニング、庇等、何かしらのグレア対策を実施している。</t>
  </si>
  <si>
    <t>ブラインドの設置、もしくはスクリーンと庇の組合せ等、段階的なグレア対策が可能とする仕様となっている。</t>
  </si>
  <si>
    <t>ブラインドと庇の組合せ等、グレアを防止しつつ、外部との繋がり（眺望や自然採光）を保つことが可能な設計となっている。</t>
  </si>
  <si>
    <t>項目</t>
    <rPh sb="0" eb="2">
      <t>コウモク</t>
    </rPh>
    <phoneticPr fontId="23"/>
  </si>
  <si>
    <t>標準的な器具数が設置されている。</t>
  </si>
  <si>
    <t>大便器に脱臭機能付き温水洗浄便座が設置されている</t>
  </si>
  <si>
    <t>大便器ブース内に手すりが設置されている</t>
  </si>
  <si>
    <t>小便器に感知フラッシュバルブが設置されている</t>
  </si>
  <si>
    <t>洗面器に自動水栓が設置されている</t>
  </si>
  <si>
    <t>洗面器に自動水石鹸供給栓等が設置されている</t>
  </si>
  <si>
    <t>一部のブースに消音装置（擬音装置）が設置されている</t>
  </si>
  <si>
    <t>更衣及び用具収納等の運動を促進・支援する装備がある。</t>
  </si>
  <si>
    <t>レベル２を満たさない</t>
  </si>
  <si>
    <t>5分間輸送能力が11％以上、かつ平均運転間隔が40秒以下である（１台の場合は平均運転間隔が60秒以下）</t>
  </si>
  <si>
    <t>待ち時間対応策としてモニター設置等を行っている</t>
  </si>
  <si>
    <t>エレベーターバンクを可変とする制御を採用している</t>
  </si>
  <si>
    <t>バリアフリー新法の建築物移動等円滑化基準の項目を満たしていない</t>
  </si>
  <si>
    <t>バリアフリー新法の建築物移動等円滑化基準（最低限のレベル）の半分以上を満たしている。</t>
  </si>
  <si>
    <t>バリアフリー新法の建築物移動等円滑化基準（最低限のレベル）の項目を満たしている（2000㎡未満では項目の半分以上）</t>
  </si>
  <si>
    <t>バリアフリー新法の建築物移動等円滑化誘導基準（望ましいレベル）を満たし、ユニバーサルデザインに十分配慮している（2000㎡未満では円滑化基準の項目を満たしている）</t>
  </si>
  <si>
    <t>レベル４を満たし、かつ打ち合わせ内容に応じた空間の選択が可能である。</t>
    <phoneticPr fontId="23"/>
  </si>
  <si>
    <t/>
  </si>
  <si>
    <t>重み係数(既定）＝</t>
    <rPh sb="0" eb="1">
      <t>オモ</t>
    </rPh>
    <rPh sb="2" eb="4">
      <t>ケイスウ</t>
    </rPh>
    <rPh sb="5" eb="7">
      <t>キテイ</t>
    </rPh>
    <phoneticPr fontId="23"/>
  </si>
  <si>
    <t>-</t>
    <phoneticPr fontId="23"/>
  </si>
  <si>
    <r>
      <t>1.1.1</t>
    </r>
    <r>
      <rPr>
        <b/>
        <sz val="10"/>
        <rFont val="ＭＳ ゴシック"/>
        <family val="3"/>
        <charset val="128"/>
      </rPr>
      <t>　躯体の耐震性能</t>
    </r>
    <rPh sb="9" eb="11">
      <t>タイシン</t>
    </rPh>
    <rPh sb="11" eb="13">
      <t>セイノウ</t>
    </rPh>
    <phoneticPr fontId="120"/>
  </si>
  <si>
    <t>非常時の発電機はない</t>
  </si>
  <si>
    <r>
      <t>2.3.1</t>
    </r>
    <r>
      <rPr>
        <b/>
        <sz val="10"/>
        <rFont val="ＭＳ ゴシック"/>
        <family val="3"/>
        <charset val="128"/>
      </rPr>
      <t>　</t>
    </r>
    <r>
      <rPr>
        <b/>
        <sz val="10"/>
        <rFont val="ＭＳ Ｐゴシック"/>
        <family val="3"/>
        <charset val="128"/>
      </rPr>
      <t>アスべスト、</t>
    </r>
    <r>
      <rPr>
        <b/>
        <sz val="10"/>
        <rFont val="Arial"/>
        <family val="3"/>
      </rPr>
      <t>PCB</t>
    </r>
    <r>
      <rPr>
        <b/>
        <sz val="10"/>
        <rFont val="ＭＳ Ｐゴシック"/>
        <family val="3"/>
        <charset val="128"/>
      </rPr>
      <t>対応</t>
    </r>
    <phoneticPr fontId="23"/>
  </si>
  <si>
    <t>アスベストの対策工事が未実施、もしくはPCBが適切に管理・保管されていない</t>
  </si>
  <si>
    <t>アスベストの封じ込め・囲い込みが実施済、もしくはPCBが適切に管理されている</t>
  </si>
  <si>
    <r>
      <t>2.3.2</t>
    </r>
    <r>
      <rPr>
        <b/>
        <sz val="10"/>
        <rFont val="ＭＳ ゴシック"/>
        <family val="3"/>
        <charset val="128"/>
      </rPr>
      <t>　土壌汚染等対応</t>
    </r>
    <phoneticPr fontId="23"/>
  </si>
  <si>
    <t>監視カメラの設置</t>
  </si>
  <si>
    <t>入退管理システムの設置（通用口の入退館管理、夜間はカードシステムでも可）</t>
  </si>
  <si>
    <t>専有部の夜間入退館カードシステム</t>
  </si>
  <si>
    <r>
      <t>1.4.2</t>
    </r>
    <r>
      <rPr>
        <b/>
        <sz val="10"/>
        <rFont val="ＭＳ Ｐゴシック"/>
        <family val="3"/>
        <charset val="128"/>
      </rPr>
      <t>　維持管理レベル（建築物衛生法への適合）</t>
    </r>
    <phoneticPr fontId="23"/>
  </si>
  <si>
    <t>総合評価</t>
    <rPh sb="0" eb="2">
      <t>ソウゴウ</t>
    </rPh>
    <rPh sb="2" eb="4">
      <t>ヒョウカ</t>
    </rPh>
    <phoneticPr fontId="23"/>
  </si>
  <si>
    <t>知的生産性評価</t>
    <rPh sb="0" eb="2">
      <t>チテキ</t>
    </rPh>
    <rPh sb="2" eb="5">
      <t>セイサンセイ</t>
    </rPh>
    <rPh sb="5" eb="7">
      <t>ヒョウカ</t>
    </rPh>
    <phoneticPr fontId="23"/>
  </si>
  <si>
    <t>作業効率</t>
    <rPh sb="0" eb="2">
      <t>サギョウ</t>
    </rPh>
    <rPh sb="2" eb="4">
      <t>コウリツ</t>
    </rPh>
    <phoneticPr fontId="23"/>
  </si>
  <si>
    <t>知識創造</t>
    <rPh sb="0" eb="2">
      <t>チシキ</t>
    </rPh>
    <rPh sb="2" eb="4">
      <t>ソウゾウ</t>
    </rPh>
    <phoneticPr fontId="23"/>
  </si>
  <si>
    <t>意欲向上</t>
    <rPh sb="0" eb="2">
      <t>イヨク</t>
    </rPh>
    <rPh sb="2" eb="4">
      <t>コウジョウ</t>
    </rPh>
    <phoneticPr fontId="23"/>
  </si>
  <si>
    <t>人材確保</t>
    <rPh sb="0" eb="2">
      <t>ジンザイ</t>
    </rPh>
    <rPh sb="2" eb="4">
      <t>カクホ</t>
    </rPh>
    <phoneticPr fontId="23"/>
  </si>
  <si>
    <t>しない</t>
    <phoneticPr fontId="23"/>
  </si>
  <si>
    <r>
      <t>Qw3</t>
    </r>
    <r>
      <rPr>
        <b/>
        <sz val="14"/>
        <rFont val="ＭＳ Ｐゴシック"/>
        <family val="3"/>
        <charset val="128"/>
      </rPr>
      <t>　安全・安心性</t>
    </r>
    <phoneticPr fontId="23"/>
  </si>
  <si>
    <r>
      <t>Qw4</t>
    </r>
    <r>
      <rPr>
        <b/>
        <sz val="14"/>
        <rFont val="ＭＳ ゴシック"/>
        <family val="3"/>
        <charset val="128"/>
      </rPr>
      <t>　運営管理</t>
    </r>
    <phoneticPr fontId="23"/>
  </si>
  <si>
    <r>
      <t>Qw5</t>
    </r>
    <r>
      <rPr>
        <b/>
        <sz val="14"/>
        <rFont val="ＭＳ ゴシック"/>
        <family val="3"/>
        <charset val="128"/>
      </rPr>
      <t>　プログラム</t>
    </r>
    <phoneticPr fontId="23"/>
  </si>
  <si>
    <t xml:space="preserve">Qw1 </t>
    <phoneticPr fontId="23"/>
  </si>
  <si>
    <t>Qw4 運営管理</t>
    <rPh sb="4" eb="6">
      <t>ｳﾝｴｲ</t>
    </rPh>
    <rPh sb="6" eb="8">
      <t>ｶﾝﾘ</t>
    </rPh>
    <phoneticPr fontId="35" type="noConversion"/>
  </si>
  <si>
    <t>Qw5 プログラム</t>
    <phoneticPr fontId="35" type="noConversion"/>
  </si>
  <si>
    <t>Rank(blue star)</t>
    <phoneticPr fontId="23"/>
  </si>
  <si>
    <t>③　オフィスパターン</t>
    <phoneticPr fontId="23"/>
  </si>
  <si>
    <t>Qw3 安全・安心性</t>
    <phoneticPr fontId="35" type="noConversion"/>
  </si>
  <si>
    <t>Score=</t>
    <phoneticPr fontId="23"/>
  </si>
  <si>
    <t>評価する取組み</t>
    <phoneticPr fontId="23"/>
  </si>
  <si>
    <t>評価内容</t>
    <rPh sb="0" eb="2">
      <t>ヒョウカ</t>
    </rPh>
    <rPh sb="2" eb="4">
      <t>ナイヨウ</t>
    </rPh>
    <phoneticPr fontId="23"/>
  </si>
  <si>
    <t>評価内容</t>
    <rPh sb="0" eb="2">
      <t>ヒョウカ</t>
    </rPh>
    <rPh sb="2" eb="4">
      <t>ナイヨウ</t>
    </rPh>
    <phoneticPr fontId="23"/>
  </si>
  <si>
    <t>項目</t>
    <rPh sb="0" eb="2">
      <t>コウモク</t>
    </rPh>
    <phoneticPr fontId="23"/>
  </si>
  <si>
    <t>2.3.1　アスべスト、PCB対応</t>
    <phoneticPr fontId="120"/>
  </si>
  <si>
    <r>
      <t>Score</t>
    </r>
    <r>
      <rPr>
        <b/>
        <i/>
        <sz val="10"/>
        <rFont val="Arial"/>
        <family val="2"/>
      </rPr>
      <t>=</t>
    </r>
    <phoneticPr fontId="23"/>
  </si>
  <si>
    <r>
      <rPr>
        <sz val="11"/>
        <color theme="0"/>
        <rFont val="ＭＳ Ｐゴシック"/>
        <family val="3"/>
        <charset val="128"/>
      </rPr>
      <t>参考：知的生産性の視点に基づいた評価</t>
    </r>
    <rPh sb="0" eb="2">
      <t>サンコウ</t>
    </rPh>
    <rPh sb="3" eb="5">
      <t>チテキ</t>
    </rPh>
    <rPh sb="5" eb="8">
      <t>セイサンセイ</t>
    </rPh>
    <rPh sb="9" eb="11">
      <t>シテン</t>
    </rPh>
    <rPh sb="12" eb="13">
      <t>モト</t>
    </rPh>
    <rPh sb="16" eb="18">
      <t>ヒョウカ</t>
    </rPh>
    <phoneticPr fontId="23"/>
  </si>
  <si>
    <t>基本性能</t>
    <rPh sb="0" eb="2">
      <t>きほん</t>
    </rPh>
    <rPh sb="2" eb="4">
      <t>せいのう</t>
    </rPh>
    <phoneticPr fontId="35" type="noConversion"/>
  </si>
  <si>
    <t>Score=</t>
    <phoneticPr fontId="23"/>
  </si>
  <si>
    <r>
      <t>Score</t>
    </r>
    <r>
      <rPr>
        <b/>
        <i/>
        <sz val="10"/>
        <rFont val="Arial"/>
        <family val="2"/>
      </rPr>
      <t>=</t>
    </r>
    <phoneticPr fontId="23"/>
  </si>
  <si>
    <t>プログラム</t>
    <phoneticPr fontId="35" type="noConversion"/>
  </si>
  <si>
    <r>
      <t xml:space="preserve">Qw4 
</t>
    </r>
    <r>
      <rPr>
        <sz val="11"/>
        <rFont val="ＭＳ Ｐゴシック"/>
        <family val="3"/>
        <charset val="128"/>
      </rPr>
      <t>運営管理</t>
    </r>
    <phoneticPr fontId="23"/>
  </si>
  <si>
    <r>
      <t xml:space="preserve">Qw5 
</t>
    </r>
    <r>
      <rPr>
        <sz val="11"/>
        <rFont val="ＭＳ Ｐゴシック"/>
        <family val="3"/>
        <charset val="128"/>
      </rPr>
      <t>プログラム</t>
    </r>
    <phoneticPr fontId="23"/>
  </si>
  <si>
    <r>
      <t>1.1.2</t>
    </r>
    <r>
      <rPr>
        <b/>
        <sz val="10"/>
        <rFont val="ＭＳ Ｐゴシック"/>
        <family val="3"/>
        <charset val="128"/>
      </rPr>
      <t>　免震・制震・制振性能（内部設備保護）</t>
    </r>
    <phoneticPr fontId="120"/>
  </si>
  <si>
    <t>評価内容</t>
    <rPh sb="0" eb="2">
      <t>ヒョウカ</t>
    </rPh>
    <rPh sb="2" eb="4">
      <t>ナイヨウ</t>
    </rPh>
    <phoneticPr fontId="23"/>
  </si>
  <si>
    <t>項目</t>
    <rPh sb="0" eb="2">
      <t>コウモク</t>
    </rPh>
    <phoneticPr fontId="23"/>
  </si>
  <si>
    <t>維持管理用機能の確保</t>
    <phoneticPr fontId="23"/>
  </si>
  <si>
    <t>AEDの設置</t>
    <rPh sb="4" eb="6">
      <t>セッチ</t>
    </rPh>
    <phoneticPr fontId="23"/>
  </si>
  <si>
    <r>
      <t>1.4.1</t>
    </r>
    <r>
      <rPr>
        <b/>
        <sz val="10"/>
        <rFont val="ＭＳ Ｐゴシック"/>
        <family val="3"/>
        <charset val="128"/>
      </rPr>
      <t>　定期調査・検査報告書</t>
    </r>
    <phoneticPr fontId="23"/>
  </si>
  <si>
    <t>評価する取組み</t>
    <phoneticPr fontId="23"/>
  </si>
  <si>
    <t>耐震性</t>
    <rPh sb="0" eb="2">
      <t>タイシン</t>
    </rPh>
    <rPh sb="2" eb="3">
      <t>セイ</t>
    </rPh>
    <phoneticPr fontId="120"/>
  </si>
  <si>
    <t>EV評価項目</t>
    <rPh sb="2" eb="4">
      <t>ヒョウカ</t>
    </rPh>
    <rPh sb="4" eb="6">
      <t>コウモク</t>
    </rPh>
    <phoneticPr fontId="23"/>
  </si>
  <si>
    <t>動線における出会いの場の創出</t>
    <phoneticPr fontId="23"/>
  </si>
  <si>
    <t>換気性能</t>
    <rPh sb="0" eb="2">
      <t>カンキ</t>
    </rPh>
    <rPh sb="2" eb="4">
      <t>セイノウ</t>
    </rPh>
    <phoneticPr fontId="120"/>
  </si>
  <si>
    <t>室温制御</t>
    <rPh sb="2" eb="4">
      <t>セイギョ</t>
    </rPh>
    <phoneticPr fontId="23"/>
  </si>
  <si>
    <t>光・視環境</t>
    <rPh sb="0" eb="1">
      <t>ヒカリ</t>
    </rPh>
    <rPh sb="2" eb="3">
      <t>シ</t>
    </rPh>
    <rPh sb="3" eb="5">
      <t>カンキョウ</t>
    </rPh>
    <phoneticPr fontId="23"/>
  </si>
  <si>
    <t>室内騒音レベル</t>
    <phoneticPr fontId="23"/>
  </si>
  <si>
    <t>作業環境</t>
    <phoneticPr fontId="23"/>
  </si>
  <si>
    <t>知的生産性を高めるワークプレイス　</t>
    <rPh sb="0" eb="2">
      <t>チテキ</t>
    </rPh>
    <phoneticPr fontId="23"/>
  </si>
  <si>
    <t>4.2.1　室温</t>
    <phoneticPr fontId="120"/>
  </si>
  <si>
    <t>1.1.3　設備の信頼性</t>
    <rPh sb="9" eb="12">
      <t>シンライセイ</t>
    </rPh>
    <phoneticPr fontId="120"/>
  </si>
  <si>
    <r>
      <t>4.2.1</t>
    </r>
    <r>
      <rPr>
        <b/>
        <sz val="10"/>
        <rFont val="ＭＳ Ｐゴシック"/>
        <family val="3"/>
        <charset val="128"/>
      </rPr>
      <t>　室温</t>
    </r>
    <phoneticPr fontId="23"/>
  </si>
  <si>
    <r>
      <t>1.1.3</t>
    </r>
    <r>
      <rPr>
        <b/>
        <sz val="10"/>
        <rFont val="ＭＳ Ｐゴシック"/>
        <family val="3"/>
        <charset val="128"/>
      </rPr>
      <t>　設備の信頼性</t>
    </r>
    <phoneticPr fontId="120"/>
  </si>
  <si>
    <t>パターン１</t>
    <phoneticPr fontId="23"/>
  </si>
  <si>
    <t>パターン２，３</t>
    <phoneticPr fontId="23"/>
  </si>
  <si>
    <t>（レベル１，３の中間的な取組み）</t>
  </si>
  <si>
    <r>
      <t>3.1　</t>
    </r>
    <r>
      <rPr>
        <sz val="11"/>
        <rFont val="ＭＳ Ｐゴシック"/>
        <family val="3"/>
        <charset val="128"/>
      </rPr>
      <t>BCPの有無</t>
    </r>
    <phoneticPr fontId="120"/>
  </si>
  <si>
    <r>
      <t>3.2　</t>
    </r>
    <r>
      <rPr>
        <sz val="11"/>
        <rFont val="ＭＳ Ｐゴシック"/>
        <family val="3"/>
        <charset val="128"/>
      </rPr>
      <t>消防訓練の実施</t>
    </r>
    <phoneticPr fontId="120"/>
  </si>
  <si>
    <r>
      <t>3.3　</t>
    </r>
    <r>
      <rPr>
        <sz val="11"/>
        <rFont val="ＭＳ Ｐゴシック"/>
        <family val="3"/>
        <charset val="128"/>
      </rPr>
      <t>AEDの設置</t>
    </r>
    <rPh sb="8" eb="10">
      <t>セッチ</t>
    </rPh>
    <phoneticPr fontId="120"/>
  </si>
  <si>
    <r>
      <t>1.2　</t>
    </r>
    <r>
      <rPr>
        <sz val="11"/>
        <rFont val="ＭＳ Ｐゴシック"/>
        <family val="3"/>
        <charset val="128"/>
      </rPr>
      <t>知的生産性を高めるワークプレイス</t>
    </r>
    <rPh sb="4" eb="6">
      <t>チテキ</t>
    </rPh>
    <phoneticPr fontId="120"/>
  </si>
  <si>
    <r>
      <t xml:space="preserve">1.3 </t>
    </r>
    <r>
      <rPr>
        <sz val="11"/>
        <rFont val="ＭＳ Ｐゴシック"/>
        <family val="3"/>
        <charset val="128"/>
      </rPr>
      <t>内装計画</t>
    </r>
    <rPh sb="4" eb="6">
      <t>ナイソウ</t>
    </rPh>
    <rPh sb="6" eb="8">
      <t>ケイカク</t>
    </rPh>
    <phoneticPr fontId="120"/>
  </si>
  <si>
    <r>
      <t xml:space="preserve">1.4 </t>
    </r>
    <r>
      <rPr>
        <sz val="11"/>
        <rFont val="ＭＳ Ｐゴシック"/>
        <family val="3"/>
        <charset val="128"/>
      </rPr>
      <t>作業環境</t>
    </r>
    <rPh sb="4" eb="6">
      <t>サギョウ</t>
    </rPh>
    <rPh sb="6" eb="8">
      <t>カンキョウ</t>
    </rPh>
    <phoneticPr fontId="120"/>
  </si>
  <si>
    <r>
      <t>1.5　</t>
    </r>
    <r>
      <rPr>
        <sz val="11"/>
        <rFont val="ＭＳ Ｐゴシック"/>
        <family val="3"/>
        <charset val="128"/>
      </rPr>
      <t>広さ</t>
    </r>
    <rPh sb="4" eb="5">
      <t>ヒロ</t>
    </rPh>
    <phoneticPr fontId="120"/>
  </si>
  <si>
    <r>
      <t>1.6　</t>
    </r>
    <r>
      <rPr>
        <sz val="11"/>
        <rFont val="ＭＳ Ｐゴシック"/>
        <family val="3"/>
        <charset val="128"/>
      </rPr>
      <t>外観デザイン</t>
    </r>
    <phoneticPr fontId="120"/>
  </si>
  <si>
    <r>
      <t>2.1　</t>
    </r>
    <r>
      <rPr>
        <sz val="11"/>
        <rFont val="ＭＳ Ｐゴシック"/>
        <family val="3"/>
        <charset val="128"/>
      </rPr>
      <t>室内騒音レベル</t>
    </r>
    <phoneticPr fontId="120"/>
  </si>
  <si>
    <r>
      <t>2.2　</t>
    </r>
    <r>
      <rPr>
        <sz val="11"/>
        <rFont val="ＭＳ Ｐゴシック"/>
        <family val="3"/>
        <charset val="128"/>
      </rPr>
      <t>吸音</t>
    </r>
    <phoneticPr fontId="120"/>
  </si>
  <si>
    <r>
      <t>3.1　</t>
    </r>
    <r>
      <rPr>
        <sz val="11"/>
        <rFont val="ＭＳ Ｐゴシック"/>
        <family val="3"/>
        <charset val="128"/>
      </rPr>
      <t>自然光の導入</t>
    </r>
    <rPh sb="4" eb="7">
      <t>シゼンコウ</t>
    </rPh>
    <rPh sb="8" eb="10">
      <t>ドウニュウ</t>
    </rPh>
    <phoneticPr fontId="120"/>
  </si>
  <si>
    <r>
      <t>3.2　</t>
    </r>
    <r>
      <rPr>
        <sz val="11"/>
        <rFont val="ＭＳ Ｐゴシック"/>
        <family val="3"/>
        <charset val="128"/>
      </rPr>
      <t>グレア対策</t>
    </r>
    <rPh sb="7" eb="9">
      <t>タイサク</t>
    </rPh>
    <phoneticPr fontId="120"/>
  </si>
  <si>
    <r>
      <t>3.3　</t>
    </r>
    <r>
      <rPr>
        <sz val="11"/>
        <rFont val="ＭＳ Ｐゴシック"/>
        <family val="3"/>
        <charset val="128"/>
      </rPr>
      <t>照度</t>
    </r>
    <phoneticPr fontId="120"/>
  </si>
  <si>
    <r>
      <t>4.1　</t>
    </r>
    <r>
      <rPr>
        <sz val="11"/>
        <rFont val="ＭＳ Ｐゴシック"/>
        <family val="3"/>
        <charset val="128"/>
      </rPr>
      <t>空調方式及び個別制御性</t>
    </r>
    <phoneticPr fontId="120"/>
  </si>
  <si>
    <r>
      <t>4.2　</t>
    </r>
    <r>
      <rPr>
        <sz val="11"/>
        <rFont val="ＭＳ Ｐゴシック"/>
        <family val="3"/>
        <charset val="128"/>
      </rPr>
      <t>室温制御</t>
    </r>
    <rPh sb="6" eb="8">
      <t>セイギョ</t>
    </rPh>
    <phoneticPr fontId="120"/>
  </si>
  <si>
    <t>運用管理</t>
    <phoneticPr fontId="35" type="noConversion"/>
  </si>
  <si>
    <t>1.1.2　免振・制振・制震性能</t>
    <rPh sb="6" eb="8">
      <t>メンシン</t>
    </rPh>
    <rPh sb="9" eb="11">
      <t>セイシン</t>
    </rPh>
    <rPh sb="12" eb="14">
      <t>セイシン</t>
    </rPh>
    <rPh sb="14" eb="16">
      <t>セイノウ</t>
    </rPh>
    <phoneticPr fontId="120"/>
  </si>
  <si>
    <t>注）レベル２、レベル５は直接入力によりレベルを選択してください。</t>
    <rPh sb="12" eb="14">
      <t>チョクセツ</t>
    </rPh>
    <rPh sb="14" eb="16">
      <t>ニュウリョク</t>
    </rPh>
    <rPh sb="23" eb="25">
      <t>センタク</t>
    </rPh>
    <phoneticPr fontId="23"/>
  </si>
  <si>
    <t>注）評価ポイントによらない場合にレベル５は直接入力によりレベルを選択してください。</t>
    <rPh sb="2" eb="4">
      <t>ヒョウカ</t>
    </rPh>
    <rPh sb="13" eb="15">
      <t>バアイ</t>
    </rPh>
    <rPh sb="21" eb="23">
      <t>チョクセツ</t>
    </rPh>
    <rPh sb="23" eb="25">
      <t>ニュウリョク</t>
    </rPh>
    <rPh sb="32" eb="34">
      <t>センタク</t>
    </rPh>
    <phoneticPr fontId="23"/>
  </si>
  <si>
    <t>その他（スコアシートに記述）</t>
    <phoneticPr fontId="23"/>
  </si>
  <si>
    <t>健康性・快適性のための取組み</t>
    <phoneticPr fontId="23"/>
  </si>
  <si>
    <t>＞</t>
    <phoneticPr fontId="35" type="noConversion"/>
  </si>
  <si>
    <t>運用段階</t>
    <rPh sb="0" eb="2">
      <t>ウンヨウ</t>
    </rPh>
    <rPh sb="2" eb="4">
      <t>ダンカイ</t>
    </rPh>
    <phoneticPr fontId="23"/>
  </si>
  <si>
    <t>設計段階（実施設計・施工）</t>
    <rPh sb="0" eb="2">
      <t>セッケイ</t>
    </rPh>
    <rPh sb="2" eb="4">
      <t>ダンカイ</t>
    </rPh>
    <rPh sb="5" eb="7">
      <t>ジッシ</t>
    </rPh>
    <rPh sb="7" eb="9">
      <t>セッケイ</t>
    </rPh>
    <rPh sb="10" eb="12">
      <t>セコウ</t>
    </rPh>
    <phoneticPr fontId="23"/>
  </si>
  <si>
    <t>2,900N/㎡ 未満</t>
  </si>
  <si>
    <t>2,900N/㎡ 以上～3,500N/㎡ 未満</t>
  </si>
  <si>
    <t>3,500N/㎡ 以上～4,500N/㎡ 未満</t>
  </si>
  <si>
    <t>4,500N/㎡ 以上</t>
  </si>
  <si>
    <t>空調設備及び照明設備が、レイアウト変更に対応した区画に分けて運用できない。</t>
  </si>
  <si>
    <t>レベル３を満たし、評価する取り組みのうち１つの項目に該当する。</t>
  </si>
  <si>
    <t>レベル３を満たし、評価する取り組みのうち２つの項目に該当する。</t>
  </si>
  <si>
    <t>空調設備が同一空間内で細かい区画（グループ単位）に分けて運用ができる。</t>
    <phoneticPr fontId="23"/>
  </si>
  <si>
    <t>評価する取組み（レベル4以上で選択）</t>
    <rPh sb="12" eb="14">
      <t>イジョウ</t>
    </rPh>
    <rPh sb="15" eb="17">
      <t>センタク</t>
    </rPh>
    <phoneticPr fontId="23"/>
  </si>
  <si>
    <t>ワークプレイスに求められている機能が明確化されており、内装計画の段階で、その機能を促進するための取組みが具体的に示されている。（たとえば、オフィスでは、インフォーマルなコミュニケーションの場やリフレッシュ・リラックスの場、トイレ等が生活空間としてのインテリアを意識して演出を行うなどの積極的な工夫を行う等）</t>
  </si>
  <si>
    <t>インテリアパースによる内装計画の事前検証を実施している。</t>
  </si>
  <si>
    <t>評価する取組みがない</t>
  </si>
  <si>
    <t>評価する取組みが1つ</t>
  </si>
  <si>
    <t>評価する取組みが2つ</t>
  </si>
  <si>
    <t>評価する取組みが3つ以上</t>
  </si>
  <si>
    <t>共用部の内装材に統一感がある</t>
  </si>
  <si>
    <t>共用部に空間用途に応じた内装が実現されている</t>
  </si>
  <si>
    <t>共用部にバイオフィリックデザインに配慮した内装が実現されている</t>
  </si>
  <si>
    <t>作業場所に拡張用のモニターが設置されている</t>
  </si>
  <si>
    <t>個人用の電話、内線電話が携帯化されている</t>
  </si>
  <si>
    <t>1人当たりの執務スペース注）が6㎡以上。</t>
  </si>
  <si>
    <t>1人当たりの執務スペース注）が9㎡以上。</t>
  </si>
  <si>
    <t>レベル4に加え、ワーカーの働き方の多様性を考慮したオフィスである。</t>
  </si>
  <si>
    <t>（評価ポイント0）</t>
    <phoneticPr fontId="23"/>
  </si>
  <si>
    <t>建物高さ、壁面位置、外装・屋根・庇・開口部・塀等の形状や色彩において、周辺のまちなみや風景にバランスよく調和させている。</t>
  </si>
  <si>
    <t>歴史的建造物の外装、既存の自然環境等を保存、復元、再生することにより、景観的に地域の歴史性を継承している。</t>
  </si>
  <si>
    <t>周辺にある公園や広場等の人が集まる場所や遠くから対象建物を含む一帯を眺める地点（視点場）からの良好な景観を形成している。</t>
  </si>
  <si>
    <t>外観デザインが入居者の仕事へのモチベーションを高める効果を持つ。またはランドマーク性があり、建物が広く認知されている。</t>
  </si>
  <si>
    <t>[開口率] ＜ 10%</t>
  </si>
  <si>
    <t>該当するレベルなし</t>
  </si>
  <si>
    <t>10％≦ [開口率] ＜15％</t>
  </si>
  <si>
    <t>15％≦ [開口率] ＜20％</t>
  </si>
  <si>
    <t>20％≦ [開口率]</t>
  </si>
  <si>
    <t>何も対策をしていない。</t>
  </si>
  <si>
    <t>[机上面照度]＜300lx、または1000lx≦[机上面照度]</t>
  </si>
  <si>
    <t>全般照明方式の場合で、300lx≦[机上面照度] ＜500lx。タスク・アンビエント照明方式もしくはこれに準ずる照明方式の場合で、タスク照度が300lx以上500lx未満、またはアンビエント照度がタスク照度の1/3未満もしくは2/3以上。</t>
  </si>
  <si>
    <t>全般照明方式の場合で、机上面照度が500lx以上1000lx未満。タスク・アンビエント照明方式もしくはこれに準ずる照明方式の場合で、タスク照度が500lx以上1000lx未満、かつアンビエント照度がタスク照度の1/3以上2/3未満。</t>
  </si>
  <si>
    <t>空調方式及び個別制御性に対して、取組みが十分とはいえない。
（評価ポイント1）</t>
    <phoneticPr fontId="23"/>
  </si>
  <si>
    <t>空調方式及び個別制御性に対して、標準以上の配慮が行われている。
（評価ポイント3）</t>
    <phoneticPr fontId="23"/>
  </si>
  <si>
    <t>空調方式及び個別制御性に対して、標準的な配慮が行われている。
（評価ポイント2）</t>
    <phoneticPr fontId="23"/>
  </si>
  <si>
    <t>2）ゾーン別制御性</t>
  </si>
  <si>
    <t>3）パーソナル制御性</t>
  </si>
  <si>
    <t>B. アネモ型、パン型など拡散性の良い吹出し口の採用</t>
  </si>
  <si>
    <t>C. その他、均質な温度環境を実現するための先端技術の導入</t>
  </si>
  <si>
    <t>ビル用マルチシステム、VAV等、ゾーン単位で空調動作が調整可能な方式の採用</t>
  </si>
  <si>
    <t>パーソナル吹出し、個別ファンの設置等、個人単位での気流感の調整を可能とする取組みの導入</t>
  </si>
  <si>
    <t>空調方式及び個別制御性に対して、充実した取組みが行われている。
（評価ポイント4以上）</t>
    <phoneticPr fontId="23"/>
  </si>
  <si>
    <t>1）均質な温熱環境</t>
    <phoneticPr fontId="23"/>
  </si>
  <si>
    <t>ピーク負荷時において、冬期20℃、夏期28℃と多少我慢を強いる室温を実現できる。</t>
  </si>
  <si>
    <t>ピーク負荷時において、一般的な設定値である冬期22℃、夏期26℃の室温を実現できる。</t>
  </si>
  <si>
    <t>（レベル３，５の中間的な取り組み）</t>
  </si>
  <si>
    <t>加湿機能を有す。</t>
  </si>
  <si>
    <t>（レベル3，5の中間的な取組み）</t>
  </si>
  <si>
    <t>外構、テラス、屋上などで植栽、自然に触れられる取組みがない。</t>
  </si>
  <si>
    <t>外構、テラス、屋上などで植栽、自然に触れられる取組みがある。</t>
  </si>
  <si>
    <t>生物多様性評価の取組みがある（JHEP、JBIBによる評価ツールの活用、ABINC認証など）。もしくは下表の取組み内容において、取り組んでいる項目数が２つある。</t>
  </si>
  <si>
    <t>生物多様性評価に関する認証を取得しているなど、高いレベルにあることを第三者が確認している（JHEPのAランク認証以上）。もしくは下表の取組み内容において、取り組んでいる項目数が３つ以上ある。</t>
  </si>
  <si>
    <t>4) トータルの緑地規模
（生態系に有効な屋上緑化、壁面緑化や水面を含む）</t>
    <phoneticPr fontId="23"/>
  </si>
  <si>
    <t>評価する取組み（レベル3以上は、該当する取組みを選択）</t>
    <rPh sb="0" eb="2">
      <t>ヒョウカ</t>
    </rPh>
    <rPh sb="4" eb="6">
      <t>トリク</t>
    </rPh>
    <rPh sb="12" eb="14">
      <t>イジョウ</t>
    </rPh>
    <rPh sb="16" eb="18">
      <t>ガイトウ</t>
    </rPh>
    <rPh sb="20" eb="22">
      <t>トリク</t>
    </rPh>
    <rPh sb="24" eb="26">
      <t>センタク</t>
    </rPh>
    <phoneticPr fontId="23"/>
  </si>
  <si>
    <t>建物内の一部にリフレッシュスペースがある。</t>
  </si>
  <si>
    <t>各階共用部にリフレッシュスペースがあり、自動販売機もしくはウｫーターサーバー等の水分補給可能な設備が設置されている。</t>
  </si>
  <si>
    <t>各階共用部に快適なリフレッシュスペースがあり、自動販売機もしくはウｫーターサーバー等の水分補給可能な設備が設置されている。</t>
  </si>
  <si>
    <t>レベル４を満たし、かつ建物内に多様なニーズに応える複数タイプのリフレッシュ用のスペースが設置されている。</t>
  </si>
  <si>
    <t>専有部にリフレッシュスペースがないが、建物内の一部にリフレッシュスペースがある。</t>
  </si>
  <si>
    <t>各階共用部もしくは専有部にリフレッシュスペースがあり、自動販売機もしくはウｫーターサーバー等の水分補給可能な設備が設置されている。</t>
  </si>
  <si>
    <t>各階共用部もしくは専有部に快適なリフレッシュスペースがあり、自動販売機もしくはウｫーターサーバー等の水分補給可能な設備が設置されている。</t>
  </si>
  <si>
    <t>レベル４を満たし、かつ建物内もしくは専有部に多様なニーズに応える複数タイプのリフレッシュ用のスペースが設置されている。</t>
  </si>
  <si>
    <t>建物内に食事や軽食を取れるスペースがない。</t>
  </si>
  <si>
    <t>建物内に食事や軽食を取れるスペースがある。</t>
  </si>
  <si>
    <t>建物内に快適な食事や軽食を取れるスペースがある。</t>
  </si>
  <si>
    <t>建物内に快適かつ簡易な調理も可能な食事や軽食を取れるスペースがある。</t>
  </si>
  <si>
    <t>建物内もしくは専有部に食事や軽食を取れるスペースがない。</t>
  </si>
  <si>
    <t>建物内もしくは専有部に食事や軽食を取れるスペースがある。</t>
  </si>
  <si>
    <t>建物内もしくは専有部に快適な食事や軽食を取れるスペースがある。</t>
  </si>
  <si>
    <t>建物内もしくは専有部に快適かつ簡易な調理も可能な食事や軽食を取れるスペースがある。</t>
  </si>
  <si>
    <t>レベル２を満たし、煙の建物内への流入防止及び非喫煙者を煙にさらさない対策が取られている</t>
  </si>
  <si>
    <t>敷地内禁煙であり、かつ、非喫煙者への分煙対応が十分である</t>
  </si>
  <si>
    <t>敷地内完全禁煙</t>
  </si>
  <si>
    <t>階段の使用を促進する取組みなどがない。</t>
  </si>
  <si>
    <t>階段の使用を促進する取組みなどがある</t>
  </si>
  <si>
    <t>レベル3を満たし、執務室内に吹き抜け階段を採用する、エントランスホールにてアクセス性のよい位置に階段を設置するなど、ワーカーの階段利用を促進するアクティブ・デザインを採用している。</t>
  </si>
  <si>
    <t>専有部（執務空間）において打ち合わせスペースが一時的に不足する場合がある</t>
  </si>
  <si>
    <t>専有部（執務空間）において打ち合わせスペースが足りている。</t>
  </si>
  <si>
    <t>乗用EV設置台数が３台より多い場合</t>
  </si>
  <si>
    <t>EV評価ポイントの合計が2、3</t>
  </si>
  <si>
    <t>EV評価ポイントの合計が4</t>
  </si>
  <si>
    <t>EV評価ポイントの合計が5</t>
  </si>
  <si>
    <t>EV評価ポイントの合計が6以上</t>
  </si>
  <si>
    <t>乗用EV設置台数が３台以下の場合</t>
  </si>
  <si>
    <t>EV評価ポイントの合計が1</t>
  </si>
  <si>
    <t>EV評価ポイントの合計が2</t>
  </si>
  <si>
    <t>EV評価ポイントの合計が3</t>
  </si>
  <si>
    <t>EV評価ポイントの合計が4以上</t>
  </si>
  <si>
    <t>エレベーターのバンク分けを行っている（高層・低層フロアバンク等）</t>
  </si>
  <si>
    <t>行き先階キャンセル機能がある</t>
  </si>
  <si>
    <t>エレベーター内に災害対応の取り組みがある</t>
  </si>
  <si>
    <t>レベル3を満たさない</t>
  </si>
  <si>
    <t>揺れを抑える装置を導入していない</t>
  </si>
  <si>
    <t>揺れを抑える装置を導入し、部分的に地震時・強風時の内部設備保護が図られている。</t>
  </si>
  <si>
    <t>揺れを抑える装置を導入し、建物全体で地震時・強風時の内部設備保護が図られている。</t>
  </si>
  <si>
    <t>評価する取組みが２つ。</t>
  </si>
  <si>
    <t>評価する取組みが１つ。</t>
  </si>
  <si>
    <t>評価する取組みが３つ以上。</t>
  </si>
  <si>
    <t>既存建築物において、取組み状況が不明、もしくは計測実績によるホルムアルデヒドの室内濃度が室内濃度指針値を超えている。</t>
  </si>
  <si>
    <t>PRTR制度における対象物質を含有しない建材種別がない。または確認していない。</t>
  </si>
  <si>
    <t>PRTR制度における対象物質を含有しない建材種別が1つ以上～3つ以下ある。</t>
  </si>
  <si>
    <t>PRTR制度における対象物質を含有しない建材種別が4つ以上ある。</t>
  </si>
  <si>
    <t>給水管には、破損、腐食および詰まりなどによる水質劣化を防止する措置が講じられている</t>
  </si>
  <si>
    <t>給水機器（給水ポンプなど）には、故障、破損、腐食およびつまりなどによる水質劣化を防止する措置が講じられている</t>
  </si>
  <si>
    <t>給湯配管には、破損、腐食、詰まりおよび勾配異常などによる給湯の水質劣化を防止する措置が講じられている</t>
  </si>
  <si>
    <t>給湯機器（給湯ポンプなど）には、故障、破損、腐食およびつまりなどによる給湯の水質劣化を防止する措置が講じられている（局所給湯方式の場合は対象外）</t>
  </si>
  <si>
    <t>受水槽、圧力水槽および高架水槽には、破損、腐食および異物混入などによる水質劣化を防止する措置が講じられている</t>
  </si>
  <si>
    <t>防犯対策の内、1項目以上を実施している</t>
  </si>
  <si>
    <t>防犯対策の内、3項目を実施している</t>
  </si>
  <si>
    <t>防犯対策の内、4項目を実施している</t>
  </si>
  <si>
    <t>防犯対策の内、5項目以上を実施している</t>
  </si>
  <si>
    <t>維持管理用機能の確保において、充実した取組みが行われている。
（評価する取組みにおいて該当する項目数が6以上）</t>
    <phoneticPr fontId="23"/>
  </si>
  <si>
    <t>維持管理用機能の確保において、取組みが標準的である。
（評価する取組みにおいて該当する項目数が3）</t>
    <phoneticPr fontId="23"/>
  </si>
  <si>
    <t>建築物衛生法における特定建築物の場合</t>
    <phoneticPr fontId="23"/>
  </si>
  <si>
    <t>建築物衛生法における特定建築物に該当しない建築物の場合</t>
    <phoneticPr fontId="23"/>
  </si>
  <si>
    <t>建築・設備の維持保全計画がない。</t>
  </si>
  <si>
    <t>建築・設備の維持保全計画があり、事後保全を実施している。</t>
  </si>
  <si>
    <t>建築・設備の維持保全計画があり、予防保全・事後保全を実施している。</t>
  </si>
  <si>
    <t>レベル４を満たし、さらに維持保全計画を定期的に更新する体制が確立している。</t>
  </si>
  <si>
    <t>「計画段階」の評価では、採点基準に該当する取組について計画しているかで評価する。</t>
    <rPh sb="1" eb="3">
      <t>ケイカク</t>
    </rPh>
    <rPh sb="3" eb="5">
      <t>ダンカイ</t>
    </rPh>
    <rPh sb="7" eb="9">
      <t>ヒョウカ</t>
    </rPh>
    <rPh sb="12" eb="14">
      <t>サイテン</t>
    </rPh>
    <rPh sb="14" eb="16">
      <t>キジュン</t>
    </rPh>
    <rPh sb="17" eb="19">
      <t>ガイトウ</t>
    </rPh>
    <rPh sb="21" eb="23">
      <t>トリクミ</t>
    </rPh>
    <phoneticPr fontId="23"/>
  </si>
  <si>
    <t>特定建築物</t>
  </si>
  <si>
    <t>非特定建築物</t>
    <phoneticPr fontId="23"/>
  </si>
  <si>
    <t>室内の温湿度を計測、記録していない。</t>
  </si>
  <si>
    <t>室内の温湿度を定期的に計測して、継続的に記録している。</t>
  </si>
  <si>
    <t>同左。ただし、温度と相対湿度のみを評価の対象とする。</t>
  </si>
  <si>
    <t>中長期保全計画がない。</t>
  </si>
  <si>
    <t>中長期保全計画がある。</t>
  </si>
  <si>
    <t>レベル３に加え、実施体制が確立されており、計画が実行されている。</t>
  </si>
  <si>
    <t>実施していない</t>
  </si>
  <si>
    <t>入居者に対して、不定期であるが実施している</t>
  </si>
  <si>
    <t>入居者に対して、定期的に実施し、それを以降の改善策に活用している</t>
  </si>
  <si>
    <t>ビル運営のBCPを作成していない。</t>
  </si>
  <si>
    <t>入居組織のBCPを作成していない。</t>
  </si>
  <si>
    <t>入居組織のBCP計画を作成しているが、それを実現する設備の一部が未整備である。</t>
  </si>
  <si>
    <t>ビル運営、入居組織共にBCPを作成しており、計画を実現する設備も整備されている。</t>
  </si>
  <si>
    <t>レベル３を満たし、ビル運営、入居組織共に相互に連携して、定期的に運用状況をチェックし、更新が行われている。</t>
  </si>
  <si>
    <t>消防計画を作成し、法令及び消防計画に基づく消防訓練を行っている。また、訓練への参加人数を増加させるための取組みを行っている。</t>
  </si>
  <si>
    <t>行われていない。</t>
  </si>
  <si>
    <t>建物内において、メンタルヘルスを向上するための取組みが実施されている。</t>
  </si>
  <si>
    <t>レベル３を満たさない</t>
  </si>
  <si>
    <t>レベル3に加え、資格を持つカウンセラー等がサポートしている。かつ、独自のメンタルヘルス対策を実施している。</t>
  </si>
  <si>
    <t>情報共有を促進する取組みがない。</t>
  </si>
  <si>
    <t>ビル内の取組みを周知する掲示板もしくはサイトを有し、ビルサービスやイベントの情報を円滑に周知している。</t>
  </si>
  <si>
    <t>その他の情報共有の取組み</t>
  </si>
  <si>
    <t>データや資料が社内外で安全に共有できる取組み。</t>
  </si>
  <si>
    <t>チャット機能やSNSなどコミュニケーションを円滑化するサービスが社内外問わずに利用可能である。</t>
  </si>
  <si>
    <t>安全にデータを社外に送信するサービスが利用できる。</t>
  </si>
  <si>
    <t>情報セキュリティポリシーや情報セキュリティ管理に関する規程を定め、それを実践している</t>
  </si>
  <si>
    <t>情報共有を促進する取組み</t>
    <phoneticPr fontId="23"/>
  </si>
  <si>
    <t>健康を維持・増進するプログラムが1つ以下である</t>
  </si>
  <si>
    <t>健康を維持・増進するプログラムが2つある。</t>
  </si>
  <si>
    <t>健康を維持・増進するプログラムが3つある。</t>
  </si>
  <si>
    <t>健康を維持・増進するプログラムが4つある。</t>
  </si>
  <si>
    <t>健康を維持・増進するプログラムが5つ以上ある。</t>
  </si>
  <si>
    <t>建物エントランス部にウィルスや花粉などを持ち込ませないための設備等を設置している。</t>
  </si>
  <si>
    <t>定期的に共用部の手すり、座椅子などの消毒を実施している。</t>
  </si>
  <si>
    <t>建物エントランス部に消毒液、除菌液等を設置し、利用者に提供している。</t>
  </si>
  <si>
    <t>スマートフォン、タブレットと連動した活動量計や体組成計・血圧計をモニタリングするウェアラブル端末等を社員に提供している。</t>
  </si>
  <si>
    <t>その他の健康維持・増進プログラム</t>
  </si>
  <si>
    <t>■EV台数</t>
    <rPh sb="3" eb="5">
      <t>ダイスウ</t>
    </rPh>
    <phoneticPr fontId="23"/>
  </si>
  <si>
    <t>3台より多い</t>
    <rPh sb="1" eb="2">
      <t>ダイ</t>
    </rPh>
    <rPh sb="4" eb="5">
      <t>オオ</t>
    </rPh>
    <phoneticPr fontId="23"/>
  </si>
  <si>
    <t>3台以下</t>
    <rPh sb="1" eb="2">
      <t>ダイ</t>
    </rPh>
    <rPh sb="2" eb="4">
      <t>イカ</t>
    </rPh>
    <phoneticPr fontId="23"/>
  </si>
  <si>
    <t>建物全体の床面積の合計が500㎡以下の場合には、一律レベル３とする。
注）500㎡未満の建物は直接入力により、レベル３を選択してください。</t>
    <phoneticPr fontId="23"/>
  </si>
  <si>
    <t>設計段階（竣工)</t>
    <rPh sb="0" eb="2">
      <t>セッケイ</t>
    </rPh>
    <rPh sb="2" eb="4">
      <t>ダンカイ</t>
    </rPh>
    <rPh sb="5" eb="7">
      <t>シュンコウ</t>
    </rPh>
    <phoneticPr fontId="23"/>
  </si>
  <si>
    <t>設計段階（竣工後1年未満）</t>
    <rPh sb="0" eb="2">
      <t>セッケイ</t>
    </rPh>
    <rPh sb="2" eb="4">
      <t>ダンカイ</t>
    </rPh>
    <phoneticPr fontId="23"/>
  </si>
  <si>
    <t>（該当するレベルなし）</t>
    <phoneticPr fontId="23"/>
  </si>
  <si>
    <t>レベル４に加え、交流を促進するイベントや取り組みなどを実施している。</t>
    <phoneticPr fontId="23"/>
  </si>
  <si>
    <t>レベル４に加え、専有部（執務空間）のレイアウト計画においても会話を誘発するような動線上の工夫や会話のための空間が考慮されている。</t>
    <phoneticPr fontId="23"/>
  </si>
  <si>
    <t>劣悪項目数</t>
    <rPh sb="0" eb="2">
      <t>レツアク</t>
    </rPh>
    <rPh sb="2" eb="5">
      <t>コウモクスウ</t>
    </rPh>
    <phoneticPr fontId="23"/>
  </si>
  <si>
    <t>0項目</t>
    <rPh sb="1" eb="3">
      <t>コウモク</t>
    </rPh>
    <phoneticPr fontId="23"/>
  </si>
  <si>
    <t>1項目</t>
    <rPh sb="1" eb="3">
      <t>コウモク</t>
    </rPh>
    <phoneticPr fontId="23"/>
  </si>
  <si>
    <t>2項目</t>
    <rPh sb="1" eb="3">
      <t>コウモク</t>
    </rPh>
    <phoneticPr fontId="23"/>
  </si>
  <si>
    <t>3項目以上</t>
    <rPh sb="1" eb="5">
      <t>コウモクイジョウ</t>
    </rPh>
    <phoneticPr fontId="23"/>
  </si>
  <si>
    <t>劣悪項目ポイント</t>
    <rPh sb="0" eb="2">
      <t>レツアク</t>
    </rPh>
    <rPh sb="2" eb="4">
      <t>コウモク</t>
    </rPh>
    <phoneticPr fontId="23"/>
  </si>
  <si>
    <t>0ポイント</t>
    <phoneticPr fontId="23"/>
  </si>
  <si>
    <t>1ポイント</t>
    <phoneticPr fontId="23"/>
  </si>
  <si>
    <t>2ポイント</t>
    <phoneticPr fontId="23"/>
  </si>
  <si>
    <t>3ポイント</t>
    <phoneticPr fontId="23"/>
  </si>
  <si>
    <t>基準不適合
項目数</t>
    <rPh sb="0" eb="2">
      <t>キジュン</t>
    </rPh>
    <rPh sb="2" eb="5">
      <t>フテキゴウ</t>
    </rPh>
    <rPh sb="6" eb="9">
      <t>コウモクスウ</t>
    </rPh>
    <phoneticPr fontId="23"/>
  </si>
  <si>
    <t>採点基準</t>
    <rPh sb="0" eb="2">
      <t>サイテン</t>
    </rPh>
    <rPh sb="2" eb="4">
      <t>キジュン</t>
    </rPh>
    <phoneticPr fontId="23"/>
  </si>
  <si>
    <t>2～4項目</t>
    <rPh sb="3" eb="5">
      <t>コウモク</t>
    </rPh>
    <phoneticPr fontId="23"/>
  </si>
  <si>
    <t>5項目以上</t>
    <rPh sb="1" eb="5">
      <t>コウモクイジョウ</t>
    </rPh>
    <phoneticPr fontId="23"/>
  </si>
  <si>
    <t>維持管理用機能の確保において、取組みが十分でない。
（評価する取組みにおいて該当する項目数が0～2）</t>
    <phoneticPr fontId="23"/>
  </si>
  <si>
    <t>2020年●月</t>
    <rPh sb="4" eb="5">
      <t>ネン</t>
    </rPh>
    <rPh sb="6" eb="7">
      <t>ガツ</t>
    </rPh>
    <phoneticPr fontId="23"/>
  </si>
  <si>
    <t>空調設備もしくは照明設備が、レイアウト変更に対応した区画に分けて運用できる。</t>
  </si>
  <si>
    <t>空調設備及び照明設備が、レイアウト変更に対応した区画に分けて運用できる。</t>
  </si>
  <si>
    <t>空調設備が同一フロア内で大まかな区画（例：インテリア・ペリメータ別）で冷房・暖房の選択が自由なシステムとしている。</t>
    <phoneticPr fontId="23"/>
  </si>
  <si>
    <t>知的生産性を高めるという観点では特に検討されていない。</t>
  </si>
  <si>
    <t>知的生産性を高めるという観点から働き方に即したレイアウト計画・整備がされており、集中しやすい作業スペース、フォーマル・インフォーマルなコミュニケーションの場、リフレッシュ・リラックスの場等が計画・整備されている。</t>
  </si>
  <si>
    <t>専有部分における内装のコンセプトが明確にあり、内装計画の段階で、コンセプトを反映するための取組みが具体的にされている。（たとえばバイオフィリックデザインをテーマとする場合に植栽やアクアリウム等の自然を取り入れる等）</t>
  </si>
  <si>
    <t>照明と内装が一体として計画されるよう、内装計画の段階で、具体的な取組みがある。（例えば、用途に適した雰囲気を演出するために行っている照明設備の工夫や光源の色温度の計画を内装計画と合わせて実施している等）</t>
  </si>
  <si>
    <t>共用部のデザイン性が高い</t>
  </si>
  <si>
    <t>オフィス什器が、ワーカーの作業環境に配慮して選定されていない。</t>
  </si>
  <si>
    <t>オフィス什器が、ワーカーの作業環境に配慮して選定されている。</t>
  </si>
  <si>
    <t>レベル３を満たし、かつワーカーが使用するオフィス什器を選択できる。</t>
  </si>
  <si>
    <t>レベル４を満たし、かつワーカーが健康に配慮されたオフィス什器を自由に選択できる。</t>
  </si>
  <si>
    <t>フロア内でWi-Fi環境が整っている</t>
  </si>
  <si>
    <t>注）執務スペースとは、オフィス有効面積の内、食堂、医務室、会議室、応接室、個室形式の役員室、書庫室、リフレッシュスペース（1.2.2参照）等の共用スペースを除く、一般ワーカーの日常の執務のために割り当てられた床面積をいう。したがって、この執務スペースには、ミーティングスペース（日常打ち合わせを行うためのスペース）、ＯＡ機器スペース、管理職スペース、通路スペース等が含まれる。</t>
    <phoneticPr fontId="23"/>
  </si>
  <si>
    <t>（評価ポイント0）</t>
    <phoneticPr fontId="23"/>
  </si>
  <si>
    <t xml:space="preserve">建物の外観デザインに対して、取組みが十分とはいえない。（評価ポイント1～2）
</t>
    <phoneticPr fontId="23"/>
  </si>
  <si>
    <t xml:space="preserve">建物の外観デザインに対して、標準的な配慮が行われている。（評価ポイント3）
</t>
    <phoneticPr fontId="23"/>
  </si>
  <si>
    <t xml:space="preserve">建物の外観デザインに対して、標準以上の配慮が行われている。（評価ポイント4）
</t>
    <phoneticPr fontId="23"/>
  </si>
  <si>
    <t>建物の外観デザインに対して、充実した取組みが行われている。
（評価ポイント5以上、または地域のまちなみ・景観に関する賞を受賞している）</t>
    <phoneticPr fontId="23"/>
  </si>
  <si>
    <t>壁・床・天井のうち二面に吸音材を使用している</t>
  </si>
  <si>
    <t>壁・床・天井の三面に吸音材を使用している。</t>
    <phoneticPr fontId="23"/>
  </si>
  <si>
    <t>壁・床・天井の三面に吸音材を使用している。もしくはレベル３、４に加えサイレントスペースの設置等によりワーカーが集中できる環境を提供している</t>
    <phoneticPr fontId="23"/>
  </si>
  <si>
    <t>レベル４を満たし、且つ外部との繋がりを最適に制御可能な仕様となっている。（自動制御ブラインド等注１）の設置）</t>
  </si>
  <si>
    <t>注１）自動制御ブラインド等とは、太陽位置の変化等に応じてブラインドの羽の角度を自動的に制御するものや、温度等に応じて窓面の透過率を自動的に調整し、輝度を抑制するもの等を指す。</t>
    <phoneticPr fontId="23"/>
  </si>
  <si>
    <t>反射板形状の工夫、ルーバー・透光性カバーなどにより、十分にグレアを制限している器</t>
  </si>
  <si>
    <t>A. 天井・床放射冷暖房方式もしくは床吹出し方式の採用</t>
  </si>
  <si>
    <t>D. 採用方式や技術にかかわらず、実測、実大実験、CFD解析等により、上下温度差や不快な気流感が発生しない良好な温度環境を実現していることを確認している</t>
  </si>
  <si>
    <t>冬期24℃、夏期24℃の室温を実現できる、もしくはレベル３を満たし、かつ突発的な酷暑日等、屋外環境が想定設計条件を超えるような日においても、レベル３程度の室内環境が提供できる。</t>
  </si>
  <si>
    <t>窓システム、外壁において熱の侵入に対して配慮が無く、断熱性能が低い。</t>
  </si>
  <si>
    <t>窓システム、外壁が共に、室内への熱の侵入に対しての配慮がなされており、実用上、日射遮蔽性能および断熱性能に問題がない。
（窓仕様：平均日射熱取得率0.45程度、且つ平均熱貫流率[W/m2K] 4.0程度、外壁仕様：平均熱貫流率[W/m2K] 2.0程度 ）</t>
    <phoneticPr fontId="23"/>
  </si>
  <si>
    <t>（レベル３，５の中間的な取組み）</t>
    <phoneticPr fontId="23"/>
  </si>
  <si>
    <t>窓システム、外壁が共に、室内への熱の侵入に対して、十分な配慮がなされており、最良の日射遮蔽性能および断熱性能を有する。
（窓仕様：平均日射熱取得率0.20程度、且つ平均熱貫流率[W/m2K ] 3.0程度、外壁仕様：平均熱貫流率[W/m2K] 1.0程度）</t>
    <phoneticPr fontId="23"/>
  </si>
  <si>
    <t>※レベル3及びレベル5は、窓・外壁仕様共に採点基準の数値水準を下回っていることを求める。
※窓・外壁仕様のいずれかのみ上位レベルを満たしている場合には、中間的な点数（レベル２もしくは４）とする。</t>
    <phoneticPr fontId="23"/>
  </si>
  <si>
    <t>加湿機能を有し、冬期に40％注１）の湿度を実現できる。</t>
  </si>
  <si>
    <t>レベル3に加え、除湿機能を有す。注２）</t>
  </si>
  <si>
    <t>加湿機能・除湿機能を有し、年間を通し45～55％注３）の範囲の湿度を実現することが可能な設備容量が確保されている。</t>
  </si>
  <si>
    <t>注１）　建築物環境衛生管理基準の湿度下限値
注２）　ここで除湿機能とは、年間を通し一定の範囲で湿度を制御できる機構を意味する。
注３）　オフィスの室内環境評価法 「POEM-O」における至適域</t>
    <phoneticPr fontId="23"/>
  </si>
  <si>
    <t>中央管理方式の空気調和設備が設置されている居室の場合は25ｍ3/ｈ人以上。中央管理方式でない場合は建築基準法（シックハウス対応含む）および建築物衛生法を満たす換気量となっている。</t>
  </si>
  <si>
    <t>中央管理方式の空気調和設備が設置されている居室の場合は30ｍ3/ｈ人以上。中央管理方式でない場合は建築基準法（シックハウス対応含む）および建築物衛生法を満たす換気量の1.2倍となっている。</t>
  </si>
  <si>
    <t>中央管理方式の空気調和設備が設置されている居室の場合は35ｍ3/ｈ人以上。中央管理方式でない場合は建築基準法（シックハウス対応含む）および建築物衛生法を満たす換気量の1.4倍となっている。</t>
  </si>
  <si>
    <t>自然換気のための窓もしくは換気口がある。</t>
  </si>
  <si>
    <t>レベル３を満たし、十分な自然換気量を確保する取組みがなされている。</t>
  </si>
  <si>
    <t>レベル４を満たし、自然換気窓もしくは換気口の開閉が、適切に運用できる取組みがなされている。もしくは、中間期に自然換気のみで、室内環境を概ね良好な状態に保てる。</t>
  </si>
  <si>
    <t>事務室の天井高さが2.5m以上であり、かつ、すべてのワーカーが十分な屋外の情報を得られるように窓が設置されている。</t>
  </si>
  <si>
    <t>事務室の天井高さが2.7m以上であり、かつ、すべてのワーカーが十分な屋外の情報を得られるように窓が設置されている。</t>
  </si>
  <si>
    <t>事務室の天井高さが2.9m以上であり、かつ、すべてのワーカーが十分な屋外の情報を得られるように窓が設置されている。</t>
  </si>
  <si>
    <t>執務空間で植栽等の自然を感じることができない。</t>
  </si>
  <si>
    <t>執務空間で植栽等の自然を部分的に感じることができる。
（オフィスの半数位の人が自席から植栽等を観ることができる）</t>
    <phoneticPr fontId="23"/>
  </si>
  <si>
    <t>（レベル3，5の中間的な取組み）</t>
    <phoneticPr fontId="23"/>
  </si>
  <si>
    <t>執務空間で植栽等の自然を全面的に感じることができる。
（自席、打ち合わせスペースのどこからでも植栽等を観ることができる。）</t>
    <phoneticPr fontId="23"/>
  </si>
  <si>
    <t>1) 自然資源の保全</t>
  </si>
  <si>
    <t>2) 種の多様性の保全を目的とした多様な生態空間の創出</t>
  </si>
  <si>
    <t>3) 周辺の自然植生に配慮した環境づくり</t>
  </si>
  <si>
    <t>5) 生物資源の管理と利用</t>
  </si>
  <si>
    <t>6) 屋外温熱環境の適正化</t>
  </si>
  <si>
    <t>存在する樹林などの植生に配慮し、まとまった自然資源を保全している</t>
  </si>
  <si>
    <t>種の多様性に配慮している</t>
  </si>
  <si>
    <t>地域の植生に配慮した緑地計画としている</t>
  </si>
  <si>
    <t>敷地利用計画において緑化率が20％以上（敷地面積に対する緑化面積の概略評価でよい）</t>
  </si>
  <si>
    <t>建物運用時における緑地等の維持管理に必要な設備を設置し、かつ管理方針を示している。あるいは、建物利用者や地域住民が生物とふれあい自然に親しめる環境や施設等を確保している。</t>
  </si>
  <si>
    <t>風通しへの配慮、保水性舗装材の利用、外装への再帰性建材の利用等により、良好な屋外温熱環境を確保している。</t>
  </si>
  <si>
    <t>標準的な器具数が設置されており、かつ標準的な配慮が行われている。
（評価項目が２つ以上、５つ未満）</t>
    <phoneticPr fontId="23"/>
  </si>
  <si>
    <t>余裕を持った器具数が設置されており、かつ標準以上の配慮が行われている。
（評価項目が５つ以上）</t>
    <phoneticPr fontId="23"/>
  </si>
  <si>
    <t>レベル４を満たし、多様な利用者を意識した設計となっている。</t>
    <phoneticPr fontId="23"/>
  </si>
  <si>
    <t>大便器ブース内に利用者が清拭できる設備（アルコール除菌設備等）が装備されている。</t>
  </si>
  <si>
    <t>トイレの利用において出入口扉の接触回数を減らす工夫がある、もしくは接触後に手指を消毒できるよう備品が提供されている。</t>
  </si>
  <si>
    <t>トイレ空間内で封水を防止する取組み（破封防止液の注入や定期の給水等）を実施している</t>
  </si>
  <si>
    <t>建物内にリフレッシュスペースがない。</t>
  </si>
  <si>
    <t>専有部もしくは建物内にリフレッシュスペースがない。</t>
  </si>
  <si>
    <t>原則屋内禁煙、もしくは敷地内禁煙　（改正健康増進法対応）</t>
  </si>
  <si>
    <t>充分な更衣及び用具収納等の運動を促進・支援する装備がある。もしくは敷地内にジム機能を有する施設やスポーツ施設がある。</t>
    <phoneticPr fontId="23"/>
  </si>
  <si>
    <t>会話を誘発するような動線上の工夫や会話のための空間が共用部にない。</t>
  </si>
  <si>
    <t>会話を誘発するような動線上の工夫や会話のための空間が共用部にある。</t>
  </si>
  <si>
    <t>エレベーターの安全・耐震基準への対応ができている（2014年国交省告示対応）</t>
  </si>
  <si>
    <t>荷物搬入専用のエレベーターがある</t>
  </si>
  <si>
    <t>建物内に建物利用者が使用可能なアクセス性が高い打ち合わせスペースがない</t>
  </si>
  <si>
    <t>建物内に建物利用者が使用可能なアクセス性が高い打ち合わせスペースがある。</t>
  </si>
  <si>
    <t>専有部（執務空間）において打ち合わせスペースが一時的に不足する場合があるが、共用部やアクセス性が高い周辺に代替可能な打ち合わせスペースで補填できている。</t>
  </si>
  <si>
    <t>ＯＡフロア等によりレイアウト変更に対応できるようになっており、かつＯＡ機器用コンセント容量が30ＶＡ/ｍ2以上となっている。</t>
  </si>
  <si>
    <t>ＯＡフロア等によりレイアウト変更に対応できるようになっており、かつＯＡ機器用コンセント容量が30ＶＡ/ｍ2以上となっており、通信用の配線その他の設備スペースを確保している。</t>
  </si>
  <si>
    <t>ＯＡフロア等によりレイアウト変更に対応できるようになっており、かつＯＡ機器用コンセント容量が40ＶＡ/ｍ2以上となっており、通信用の配線その他の設備スペースを確保している。</t>
  </si>
  <si>
    <t>レベル4に加え、サーバールーム対応などの局所的な高負荷に対応する50VA/㎡以上のゾーンが設定されている。</t>
  </si>
  <si>
    <t>評価する取組みが３つ。</t>
  </si>
  <si>
    <t>評価する取組みが４つ以上。</t>
  </si>
  <si>
    <t>建物全体の床面積の合計が2000㎡以上の場合</t>
    <phoneticPr fontId="23"/>
  </si>
  <si>
    <t xml:space="preserve">受変電設備、MDF（主配線盤）の浸水による停電や情報網の損傷を回避するために、ア)あるいはイ)の対策を講じている、あるいはウ)に該当している。
ア) 電源設備・精密機械の地下空間及び１階への設置を避けている。
イ) 地下への浸水の防止措置(防水扉、防水板、マウンドアップ、からぼり)、排水設備(ポンプ等)を設置している。
ウ) 浸水の危険性がない。
</t>
    <phoneticPr fontId="23"/>
  </si>
  <si>
    <t>建築基準法を満たしており、かつ建築基準法規制対象外となる建築材料（告示対象外の建材およびJIS・JAS規格のＦ☆☆☆☆）をほぼ全面的（床・壁・天井・天井裏の面積の合計の70％以上の面積）に採用している。もしくは計測実績によるホルムアルデヒドの室内濃度が75μg/m3以下。</t>
    <phoneticPr fontId="23"/>
  </si>
  <si>
    <t>建築基準法を満たしている。もしくは計測実績によるホルムアルデヒドの室内濃度が100μg/m3以下。</t>
    <phoneticPr fontId="23"/>
  </si>
  <si>
    <t>レベル4を満たしており、かつホルムアルデヒド以外のVOCについても放散量が少ない建材を全面的に採用している。もしくは計測実績によるホルムアルデヒドの室内濃度が50μg/m3以下。</t>
    <phoneticPr fontId="23"/>
  </si>
  <si>
    <t>飲料水として使用できない中水などには、そのことを給水箇所に明示する</t>
  </si>
  <si>
    <t>窓等の人感センサの設置</t>
  </si>
  <si>
    <t>窓の開口部センサの設置</t>
  </si>
  <si>
    <t>管理員の常駐もしくは24時間セキュリティサービスへの加入</t>
  </si>
  <si>
    <t>その他（エレベーターかご内カードリーダー、生体認証装置、キーボックス等）</t>
  </si>
  <si>
    <t>（該当するレベルなし）</t>
    <phoneticPr fontId="23"/>
  </si>
  <si>
    <t>維持管理に配慮した設計において、取組みが十分でない。
（評価する取組みにおいて該当する項目数が０～1）</t>
    <phoneticPr fontId="23"/>
  </si>
  <si>
    <t>維持管理に配慮した設計において、取組みが標準である。
（評価する取組みにおいて該当する項目数が2～4）</t>
    <phoneticPr fontId="23"/>
  </si>
  <si>
    <t>維持管理に配慮した設計において、取組みが標準を超えている。
（評価する取組みにおいて該当する項目数が5～6）</t>
    <phoneticPr fontId="23"/>
  </si>
  <si>
    <t>維持管理に配慮した設計において、充実した取組みが行われている。
（評価する取組みにおいて該当する項目数が7以上）</t>
    <phoneticPr fontId="23"/>
  </si>
  <si>
    <t>内装仕上げ：内壁面は防汚性の高い仕上げ方法や建材、塗装、コーティングを採用している。</t>
    <phoneticPr fontId="23"/>
  </si>
  <si>
    <t>内装仕上げ：床面は防汚性の高い建材、塗装、コーティングを採用している。</t>
    <phoneticPr fontId="23"/>
  </si>
  <si>
    <t>内装設計：床面は適度な水を使用して洗浄可能な設計・構造を採用している。</t>
    <phoneticPr fontId="23"/>
  </si>
  <si>
    <t>内装設計：内壁や床面において設計上ホコリの溜まりにくい設計や機器・設備等を固定しない設計を採用している。</t>
    <phoneticPr fontId="23"/>
  </si>
  <si>
    <t>内装設計：風除室の１次扉と２次扉が同時に開かないように距離を確保し、または土砂などの進入を防ぐ設計をしている。</t>
    <phoneticPr fontId="23"/>
  </si>
  <si>
    <t>内装設計：維持管理方法が大きく異なる床材を接近させていない。</t>
    <phoneticPr fontId="23"/>
  </si>
  <si>
    <t>内装・外構設計：外構、管理用区域を含む動線は極力段差の無い（５mm程度以内）設計をしている。</t>
    <phoneticPr fontId="23"/>
  </si>
  <si>
    <t>壁掛け式大便器、小便器を採用している。</t>
    <phoneticPr fontId="23"/>
  </si>
  <si>
    <t>その他：上記以外の部分にて維持管理に配慮した設計の取組みをしている。</t>
    <phoneticPr fontId="23"/>
  </si>
  <si>
    <t>上記以外に維持管理用機能の確保を考慮した取組みを実施している。</t>
    <phoneticPr fontId="23"/>
  </si>
  <si>
    <t>建物の延床面積に対し、適切なスペースの清掃員控え室を設置している。</t>
    <phoneticPr fontId="23"/>
  </si>
  <si>
    <t>建物の延床面積に対し、適切なスペースの清掃用具室と管理倉庫の設置をしている。</t>
    <phoneticPr fontId="23"/>
  </si>
  <si>
    <t>廃棄物・リサイクル・粗大ゴミのスペースを建物の延床面積に対して十分に確保し、かつ、搬出が容易な計画となっている。</t>
    <phoneticPr fontId="23"/>
  </si>
  <si>
    <t>外部ガラスや外壁、給排気口、照明など高所の維持管理作業を安全に行える設計をしている。</t>
    <phoneticPr fontId="23"/>
  </si>
  <si>
    <t>天井隠蔽機器の点検に必要な点検口サイズを確保している。</t>
    <phoneticPr fontId="23"/>
  </si>
  <si>
    <t>専用部以外の諸設備の維持管理作業を、共用部で行うことが可能となっている。</t>
    <phoneticPr fontId="23"/>
  </si>
  <si>
    <t>清掃用資材を保管するスペースを計画している。</t>
    <phoneticPr fontId="23"/>
  </si>
  <si>
    <t>廃棄物のスペースを確保し、搬出も容易な計画となっている。</t>
    <phoneticPr fontId="23"/>
  </si>
  <si>
    <t>専用の清掃用流しや水道を設置している。</t>
    <phoneticPr fontId="23"/>
  </si>
  <si>
    <t>天井隠蔽機器の点検口は点検の際に必要なサイズを確保している。</t>
    <phoneticPr fontId="23"/>
  </si>
  <si>
    <t>専用部以外の諸設備は共用部での維持管理作業が可能となっている。</t>
    <phoneticPr fontId="23"/>
  </si>
  <si>
    <t>上記以外に維持管理用機能の確保を考慮したポイントを明確にし、実施している。</t>
    <phoneticPr fontId="23"/>
  </si>
  <si>
    <t>維持管理用機能の確保において、取組みが標準を超えている。
（評価する取組みにおいて該当する項目数が4～5）</t>
    <phoneticPr fontId="23"/>
  </si>
  <si>
    <t>法令に基づく定期調査・検査の報告が一部提出できていない、または要是正事項の内容が重篤かつ未是正</t>
  </si>
  <si>
    <t>法令に基づく定期調査・検査の報告が全て提出され、要是正事項も軽微であり是正済みである</t>
  </si>
  <si>
    <t>レベル３を満たし、さらに建物側で自主的な追加検査を実施し、全ての調査・検査記録などが保管されている。</t>
  </si>
  <si>
    <t>建築物環境衛生管理基準の「空気環境の調整」における基準に適合していない時間帯が多くある（「劣悪項目ポイント」＋「基準不適合項目ポイント」が４ポイント以上）。</t>
  </si>
  <si>
    <t>建築物環境衛生管理基準の「空気環境の調整」における基準に一部、適合していない時間帯がある（「劣悪項目ポイント」＋「基準不適合項目ポイント」が３ポイントの場合）</t>
  </si>
  <si>
    <t>建築物環境衛生管理基準の「空気環境の調整」における基準に概ね全ての計測結果において適合しており、記録が保管されている（「劣悪項目ポイント」＋「基準不適合項目ポイント」が２ポイント以下）。</t>
  </si>
  <si>
    <t>入居者もしくは入居組織に対して、不定期であるが実施している</t>
  </si>
  <si>
    <t>入居者もしくは入居組織に対して、定期的に実施し、それを以降の改善策に活用している</t>
  </si>
  <si>
    <t>ビル運営においてBCP計画を作成しているが、入居組織のBCPは把握していない。</t>
  </si>
  <si>
    <t>ビル運営においてBCP計画を作成しており、入居組織のBCPも把握している。</t>
  </si>
  <si>
    <t>ビル運営においてBCP計画を作成しており、入居組織のBCPも把握して、相互に連携する体制を構築している。</t>
  </si>
  <si>
    <t>レベル４を満たし、震災被災後のビルの被災状況を把握するシステムを導入している。</t>
    <phoneticPr fontId="23"/>
  </si>
  <si>
    <t>建物内に十分な数と必要に応じた配置となっており、施設利用者への教育活動も実施している。</t>
    <phoneticPr fontId="23"/>
  </si>
  <si>
    <t>レベル4に加え、建物内に資格を持つカウンセラー等がサポートする施設を有するなど、人的サポート体制がある。</t>
  </si>
  <si>
    <t>健康診断、ストレスチェックが行われていない</t>
  </si>
  <si>
    <t>ビル側の取組みとして、情報共有を促進する取組みがない。</t>
  </si>
  <si>
    <t>ビル側の取組みとして、情報共有を促進する取組み(取組み表(1))が１つある。</t>
  </si>
  <si>
    <t>ビル側の取組みとして、情報共有を促進する取組み(取組み表(1))が2つある。</t>
  </si>
  <si>
    <t>ビル側の取組みとして、情報共有を促進する取組み(取組み表(1))が3つ以上ある。</t>
  </si>
  <si>
    <t>パターン１のレベル３の内容に加え、勤務管理、業務管理などが社内インフラにて実施可能である。</t>
  </si>
  <si>
    <t>パンデミック下では、飛沫感染のリスクがある休憩室、会議室などにおいて、仕切りや対人距離の確保などの対策を実施している。</t>
  </si>
  <si>
    <t>滞在者の人数が時間により増減する場所（会議室、リフレッシュスペース、エントランス等）にはCO2濃度モニターを設置し、換気量の適正さが確認できる。または、換気量に応じた使用人数制限をかけている。</t>
  </si>
  <si>
    <t>地域イベントへの参加、入居者対象イベント等によるワーカー相互の交流促進を行っている。</t>
  </si>
  <si>
    <t>加入している健康保険組合が各種補助やセミナーなどを実施し、ワーカーが利用している。</t>
  </si>
  <si>
    <t>ビルの使い勝手などの意見を受け付ける窓口が開設され、意見に対するフィードバックを行っている。</t>
  </si>
  <si>
    <t>テナント利用者やゲストに対して共用部でのWi-Fi接続を可能とする仕組みがある。</t>
  </si>
  <si>
    <t>ビル内の感染症予防対策の取組み状況が利用者に周知されている</t>
  </si>
  <si>
    <t>テナント利用組織に対して、専有部における安全対策の実施と傷病者発生の状況に関する情報共有を文章で依頼している</t>
  </si>
  <si>
    <t>ー</t>
  </si>
  <si>
    <t>情報共有インフラ</t>
    <phoneticPr fontId="23"/>
  </si>
  <si>
    <t>水質安全性対策評価項目</t>
    <rPh sb="0" eb="2">
      <t>スイシツ</t>
    </rPh>
    <rPh sb="2" eb="5">
      <t>アンゼンセイ</t>
    </rPh>
    <rPh sb="5" eb="7">
      <t>タイサク</t>
    </rPh>
    <rPh sb="7" eb="9">
      <t>ヒョウカ</t>
    </rPh>
    <rPh sb="9" eb="11">
      <t>コウモク</t>
    </rPh>
    <phoneticPr fontId="23"/>
  </si>
  <si>
    <r>
      <t>Qw2</t>
    </r>
    <r>
      <rPr>
        <b/>
        <sz val="14"/>
        <rFont val="ＭＳ ゴシック"/>
        <family val="3"/>
        <charset val="128"/>
      </rPr>
      <t>　利便性向上</t>
    </r>
    <rPh sb="7" eb="9">
      <t>コウジョウ</t>
    </rPh>
    <phoneticPr fontId="23"/>
  </si>
  <si>
    <t>パターン２</t>
  </si>
  <si>
    <t xml:space="preserve">ポイント数 </t>
    <rPh sb="4" eb="5">
      <t>スウ</t>
    </rPh>
    <rPh sb="5" eb="6">
      <t>クミスウ</t>
    </rPh>
    <phoneticPr fontId="23"/>
  </si>
  <si>
    <t>-</t>
    <phoneticPr fontId="23"/>
  </si>
  <si>
    <t>（1）ビル側の取組み</t>
    <phoneticPr fontId="23"/>
  </si>
  <si>
    <t>（2）入居組織の取組み（パターン２，３の場合）</t>
    <phoneticPr fontId="23"/>
  </si>
  <si>
    <t>No</t>
    <phoneticPr fontId="23"/>
  </si>
  <si>
    <t>情報共有インフラ</t>
    <phoneticPr fontId="120"/>
  </si>
  <si>
    <t>CASBEE-WO_2021(v1.0)</t>
    <phoneticPr fontId="23"/>
  </si>
  <si>
    <t>CASBEE-ウェルネスオフィス2021年版</t>
    <rPh sb="20" eb="22">
      <t>ネンバン</t>
    </rPh>
    <phoneticPr fontId="23"/>
  </si>
  <si>
    <t>Qw2 利便性向上</t>
    <rPh sb="7" eb="9">
      <t>こうじょう</t>
    </rPh>
    <phoneticPr fontId="35" type="noConversion"/>
  </si>
  <si>
    <r>
      <t xml:space="preserve">Qw2 
</t>
    </r>
    <r>
      <rPr>
        <sz val="11"/>
        <rFont val="ＭＳ Ｐゴシック"/>
        <family val="3"/>
        <charset val="128"/>
      </rPr>
      <t>利便性向上</t>
    </r>
    <rPh sb="8" eb="10">
      <t>コウジョウ</t>
    </rPh>
    <phoneticPr fontId="23"/>
  </si>
  <si>
    <r>
      <t xml:space="preserve">Qw3 
</t>
    </r>
    <r>
      <rPr>
        <sz val="11"/>
        <rFont val="ＭＳ Ｐゴシック"/>
        <family val="3"/>
        <charset val="128"/>
      </rPr>
      <t>安全・安心性</t>
    </r>
    <rPh sb="10" eb="11">
      <t>セイ</t>
    </rPh>
    <phoneticPr fontId="23"/>
  </si>
  <si>
    <t>健康維持・増進プログラム</t>
    <rPh sb="2" eb="4">
      <t>イジ</t>
    </rPh>
    <phoneticPr fontId="23"/>
  </si>
  <si>
    <t>健康維持・増進プログラム</t>
    <rPh sb="2" eb="4">
      <t>イジ</t>
    </rPh>
    <phoneticPr fontId="120"/>
  </si>
  <si>
    <t>パターン１のレベル4の内容に加え、入居組織の取組みとして情報共有を促進する取組み(取組み表(2))が1つあり、かつ勤務管理、業務管理などが社内インフラにて実施可能である。</t>
    <phoneticPr fontId="23"/>
  </si>
  <si>
    <t>パターン１のレベル5の内容に加え、入居組織の取組みとして情報共有を促進する取組み(取組み表(2))が2つ以上あり、かつ勤務管理、業務管理などが社内インフラにて実施可能である。</t>
    <phoneticPr fontId="2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</si>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</sst>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
    <numFmt numFmtId="177" formatCode="0.00_ "/>
    <numFmt numFmtId="178" formatCode="0.00_);[Red]\(0.00\)"/>
    <numFmt numFmtId="179" formatCode="0;0;&quot;－&quot;"/>
    <numFmt numFmtId="180" formatCode="#,##0_ "/>
    <numFmt numFmtId="181" formatCode="0.0"/>
    <numFmt numFmtId="182" formatCode="0.0;0.0;&quot;-&quot;\ "/>
    <numFmt numFmtId="183" formatCode="#,##0.0;[Red]\-#,##0.0"/>
    <numFmt numFmtId="184" formatCode="#,###&quot;㎡&quot;"/>
    <numFmt numFmtId="185" formatCode="0.00;0.00;&quot;対象外&quot;"/>
    <numFmt numFmtId="186" formatCode="&quot;レベル &quot;#0.0;0.00;&quot;対象外&quot;"/>
    <numFmt numFmtId="187" formatCode="0.000;_Ā"/>
    <numFmt numFmtId="188" formatCode="0.0;0.0;&quot;－&quot;"/>
    <numFmt numFmtId="189" formatCode="0_);[Red]\(0\)"/>
    <numFmt numFmtId="190" formatCode=";;&quot;&quot;"/>
  </numFmts>
  <fonts count="1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i/>
      <sz val="10"/>
      <name val="Arial"/>
      <family val="2"/>
    </font>
    <font>
      <b/>
      <i/>
      <sz val="11"/>
      <name val="ＭＳ Ｐゴシック"/>
      <family val="3"/>
      <charset val="128"/>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b/>
      <sz val="9"/>
      <color indexed="8"/>
      <name val="ＭＳ Ｐゴシック"/>
      <family val="3"/>
      <charset val="128"/>
    </font>
    <font>
      <b/>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0"/>
      <color theme="9" tint="-0.499984740745262"/>
      <name val="ＭＳ Ｐゴシック"/>
      <family val="3"/>
      <charset val="128"/>
    </font>
    <font>
      <sz val="11"/>
      <color theme="9" tint="-0.499984740745262"/>
      <name val="ＭＳ Ｐゴシック"/>
      <family val="3"/>
      <charset val="128"/>
    </font>
    <font>
      <sz val="10"/>
      <color theme="8" tint="-0.499984740745262"/>
      <name val="ＭＳ Ｐゴシック"/>
      <family val="3"/>
      <charset val="128"/>
    </font>
    <font>
      <sz val="11"/>
      <color theme="1"/>
      <name val="ＭＳ Ｐゴシック"/>
      <family val="2"/>
      <charset val="128"/>
    </font>
    <font>
      <sz val="6"/>
      <name val="ＭＳ Ｐゴシック"/>
      <family val="2"/>
      <charset val="128"/>
    </font>
    <font>
      <sz val="9"/>
      <color theme="1"/>
      <name val="ＭＳ Ｐゴシック"/>
      <family val="3"/>
      <charset val="128"/>
    </font>
    <font>
      <i/>
      <sz val="16"/>
      <name val="Arial"/>
      <family val="2"/>
    </font>
    <font>
      <b/>
      <sz val="12"/>
      <color indexed="18"/>
      <name val="ＭＳ Ｐゴシック"/>
      <family val="3"/>
      <charset val="128"/>
    </font>
    <font>
      <b/>
      <sz val="11"/>
      <color indexed="18"/>
      <name val="Arial"/>
      <family val="2"/>
    </font>
    <font>
      <b/>
      <sz val="14"/>
      <color theme="0"/>
      <name val="Arial"/>
      <family val="2"/>
    </font>
    <font>
      <b/>
      <sz val="12"/>
      <color theme="0"/>
      <name val="Arial"/>
      <family val="2"/>
    </font>
    <font>
      <sz val="11"/>
      <name val="ＭＳ ゴシック"/>
      <family val="2"/>
      <charset val="128"/>
    </font>
    <font>
      <sz val="14"/>
      <color rgb="FF0070C0"/>
      <name val="Segoe UI Symbol"/>
      <family val="3"/>
    </font>
    <font>
      <b/>
      <i/>
      <sz val="18"/>
      <color rgb="FF0070C0"/>
      <name val="Arial"/>
      <family val="2"/>
    </font>
    <font>
      <sz val="11"/>
      <name val="ＭＳ Ｐゴシック"/>
      <family val="3"/>
      <charset val="128"/>
      <scheme val="minor"/>
    </font>
    <font>
      <b/>
      <sz val="11"/>
      <name val="ＭＳ Ｐゴシック"/>
      <family val="3"/>
      <charset val="128"/>
      <scheme val="minor"/>
    </font>
    <font>
      <b/>
      <sz val="10"/>
      <name val="ＭＳ ゴシック"/>
      <family val="3"/>
      <charset val="128"/>
    </font>
    <font>
      <b/>
      <sz val="10"/>
      <name val="Arial"/>
      <family val="3"/>
    </font>
    <font>
      <b/>
      <sz val="14"/>
      <name val="ＭＳ ゴシック"/>
      <family val="3"/>
      <charset val="128"/>
    </font>
    <font>
      <b/>
      <i/>
      <sz val="11"/>
      <name val="Arial"/>
      <family val="2"/>
    </font>
    <font>
      <b/>
      <sz val="11"/>
      <color theme="0"/>
      <name val="ＭＳ Ｐゴシック"/>
      <family val="3"/>
      <charset val="128"/>
    </font>
    <font>
      <sz val="11"/>
      <color theme="0"/>
      <name val="ＭＳ Ｐゴシック"/>
      <family val="3"/>
      <charset val="128"/>
    </font>
    <font>
      <b/>
      <sz val="10"/>
      <color rgb="FFFFFFCC"/>
      <name val="ＭＳ Ｐゴシック"/>
      <family val="3"/>
      <charset val="128"/>
    </font>
    <font>
      <b/>
      <sz val="10"/>
      <color theme="7" tint="0.79998168889431442"/>
      <name val="ＭＳ Ｐゴシック"/>
      <family val="3"/>
      <charset val="128"/>
    </font>
    <font>
      <b/>
      <sz val="10"/>
      <color theme="4" tint="0.79998168889431442"/>
      <name val="ＭＳ Ｐゴシック"/>
      <family val="3"/>
      <charset val="128"/>
    </font>
    <font>
      <sz val="9"/>
      <color theme="1"/>
      <name val="ＭＳ Ｐゴシック"/>
      <family val="2"/>
      <charset val="128"/>
    </font>
    <font>
      <sz val="11"/>
      <color theme="1"/>
      <name val="ＭＳ Ｐゴシック"/>
      <family val="3"/>
      <charset val="128"/>
    </font>
    <font>
      <sz val="9"/>
      <color rgb="FF000000"/>
      <name val="ＭＳ Ｐゴシック"/>
      <family val="3"/>
      <charset val="128"/>
    </font>
    <font>
      <sz val="8"/>
      <color indexed="17"/>
      <name val="ＭＳ Ｐゴシック"/>
      <family val="3"/>
      <charset val="128"/>
      <scheme val="minor"/>
    </font>
    <font>
      <sz val="8"/>
      <name val="ＭＳ Ｐゴシック"/>
      <family val="3"/>
      <charset val="128"/>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C0C0C0"/>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right style="medium">
        <color indexed="17"/>
      </right>
      <top style="hair">
        <color indexed="64"/>
      </top>
      <bottom style="hair">
        <color indexed="64"/>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23"/>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23"/>
      </bottom>
      <diagonal/>
    </border>
    <border>
      <left/>
      <right style="medium">
        <color indexed="64"/>
      </right>
      <top/>
      <bottom style="medium">
        <color indexed="23"/>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indexed="23"/>
      </bottom>
      <diagonal/>
    </border>
    <border>
      <left style="medium">
        <color indexed="64"/>
      </left>
      <right/>
      <top style="medium">
        <color indexed="64"/>
      </top>
      <bottom style="medium">
        <color theme="1" tint="0.34998626667073579"/>
      </bottom>
      <diagonal/>
    </border>
    <border>
      <left/>
      <right/>
      <top style="medium">
        <color indexed="64"/>
      </top>
      <bottom style="medium">
        <color theme="1" tint="0.34998626667073579"/>
      </bottom>
      <diagonal/>
    </border>
    <border>
      <left/>
      <right style="medium">
        <color indexed="64"/>
      </right>
      <top style="medium">
        <color indexed="64"/>
      </top>
      <bottom style="medium">
        <color theme="1" tint="0.34998626667073579"/>
      </bottom>
      <diagonal/>
    </border>
    <border>
      <left style="thin">
        <color indexed="64"/>
      </left>
      <right style="medium">
        <color indexed="64"/>
      </right>
      <top style="medium">
        <color indexed="64"/>
      </top>
      <bottom style="medium">
        <color theme="1" tint="0.34998626667073579"/>
      </bottom>
      <diagonal/>
    </border>
    <border>
      <left style="medium">
        <color indexed="64"/>
      </left>
      <right/>
      <top/>
      <bottom style="medium">
        <color theme="1" tint="0.34998626667073579"/>
      </bottom>
      <diagonal/>
    </border>
    <border>
      <left/>
      <right/>
      <top style="medium">
        <color indexed="23"/>
      </top>
      <bottom style="medium">
        <color theme="1" tint="0.34998626667073579"/>
      </bottom>
      <diagonal/>
    </border>
    <border>
      <left/>
      <right style="medium">
        <color indexed="64"/>
      </right>
      <top style="medium">
        <color indexed="23"/>
      </top>
      <bottom style="medium">
        <color theme="1" tint="0.34998626667073579"/>
      </bottom>
      <diagonal/>
    </border>
    <border>
      <left style="medium">
        <color indexed="64"/>
      </left>
      <right/>
      <top style="medium">
        <color indexed="23"/>
      </top>
      <bottom style="medium">
        <color theme="1" tint="0.34998626667073579"/>
      </bottom>
      <diagonal/>
    </border>
    <border>
      <left style="thin">
        <color indexed="64"/>
      </left>
      <right style="medium">
        <color indexed="64"/>
      </right>
      <top style="medium">
        <color indexed="23"/>
      </top>
      <bottom style="medium">
        <color theme="1" tint="0.34998626667073579"/>
      </bottom>
      <diagonal/>
    </border>
    <border>
      <left style="medium">
        <color indexed="64"/>
      </left>
      <right/>
      <top style="medium">
        <color theme="1" tint="0.34998626667073579"/>
      </top>
      <bottom style="thin">
        <color indexed="64"/>
      </bottom>
      <diagonal/>
    </border>
    <border>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bottom style="medium">
        <color theme="1" tint="0.34998626667073579"/>
      </bottom>
      <diagonal/>
    </border>
    <border>
      <left/>
      <right style="medium">
        <color indexed="64"/>
      </right>
      <top/>
      <bottom style="medium">
        <color theme="1" tint="0.34998626667073579"/>
      </bottom>
      <diagonal/>
    </border>
    <border>
      <left style="thin">
        <color indexed="64"/>
      </left>
      <right style="medium">
        <color indexed="64"/>
      </right>
      <top/>
      <bottom style="medium">
        <color theme="1" tint="0.34998626667073579"/>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0"/>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64"/>
      </right>
      <top style="medium">
        <color indexed="64"/>
      </top>
      <bottom style="medium">
        <color indexed="9"/>
      </bottom>
      <diagonal/>
    </border>
    <border>
      <left style="medium">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8"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1" fillId="0" borderId="0">
      <alignment vertical="center"/>
    </xf>
    <xf numFmtId="0" fontId="119" fillId="0" borderId="0">
      <alignment vertical="center"/>
    </xf>
  </cellStyleXfs>
  <cellXfs count="957">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0" xfId="0" applyAlignment="1">
      <alignment vertical="center" wrapText="1"/>
    </xf>
    <xf numFmtId="0" fontId="8" fillId="25" borderId="0" xfId="0" applyFont="1" applyFill="1">
      <alignment vertical="center"/>
    </xf>
    <xf numFmtId="0" fontId="13" fillId="25" borderId="0" xfId="0" applyFont="1" applyFill="1">
      <alignment vertical="center"/>
    </xf>
    <xf numFmtId="0" fontId="25" fillId="26" borderId="0" xfId="0" applyFont="1" applyFill="1" applyAlignment="1" applyProtection="1">
      <alignment horizontal="centerContinuous" vertical="center"/>
      <protection hidden="1"/>
    </xf>
    <xf numFmtId="0" fontId="26" fillId="26" borderId="0" xfId="0" applyFont="1" applyFill="1" applyAlignment="1" applyProtection="1">
      <alignment horizontal="centerContinuous" vertical="center"/>
      <protection hidden="1"/>
    </xf>
    <xf numFmtId="0" fontId="25" fillId="26" borderId="0" xfId="0" applyFont="1" applyFill="1" applyAlignment="1" applyProtection="1">
      <alignment horizontal="centerContinuous" vertical="top"/>
      <protection hidden="1"/>
    </xf>
    <xf numFmtId="0" fontId="0" fillId="25" borderId="0" xfId="0" applyFill="1">
      <alignment vertical="center"/>
    </xf>
    <xf numFmtId="0" fontId="27" fillId="25" borderId="0" xfId="0" applyFont="1" applyFill="1" applyAlignment="1">
      <alignment horizontal="left" vertical="center"/>
    </xf>
    <xf numFmtId="0" fontId="28" fillId="25" borderId="0" xfId="0" applyFont="1" applyFill="1" applyAlignment="1">
      <alignment horizontal="left" vertical="center"/>
    </xf>
    <xf numFmtId="0" fontId="0" fillId="25" borderId="0" xfId="0" applyFill="1" applyProtection="1">
      <alignment vertical="center"/>
      <protection hidden="1"/>
    </xf>
    <xf numFmtId="0" fontId="29" fillId="25" borderId="0" xfId="0" applyFont="1" applyFill="1" applyAlignment="1">
      <alignment horizontal="left" vertical="center"/>
    </xf>
    <xf numFmtId="0" fontId="30" fillId="25" borderId="0" xfId="0" applyFont="1" applyFill="1" applyAlignment="1">
      <alignment horizontal="left" vertical="center"/>
    </xf>
    <xf numFmtId="0" fontId="31" fillId="0" borderId="18" xfId="0" applyFont="1" applyBorder="1" applyProtection="1">
      <alignment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32" fillId="26" borderId="21" xfId="0" applyFont="1" applyFill="1" applyBorder="1" applyProtection="1">
      <alignment vertical="center"/>
      <protection hidden="1"/>
    </xf>
    <xf numFmtId="0" fontId="33" fillId="26" borderId="22" xfId="0" applyFont="1" applyFill="1" applyBorder="1" applyProtection="1">
      <alignment vertical="center"/>
      <protection hidden="1"/>
    </xf>
    <xf numFmtId="0" fontId="33" fillId="26" borderId="23" xfId="0" applyFont="1" applyFill="1" applyBorder="1" applyProtection="1">
      <alignment vertical="center"/>
      <protection hidden="1"/>
    </xf>
    <xf numFmtId="0" fontId="32" fillId="26" borderId="24" xfId="0" applyFont="1" applyFill="1" applyBorder="1" applyProtection="1">
      <alignment vertical="center"/>
      <protection hidden="1"/>
    </xf>
    <xf numFmtId="0" fontId="33" fillId="26" borderId="0" xfId="0" applyFont="1" applyFill="1" applyProtection="1">
      <alignment vertical="center"/>
      <protection hidden="1"/>
    </xf>
    <xf numFmtId="0" fontId="33" fillId="26" borderId="25" xfId="0" applyFont="1" applyFill="1" applyBorder="1" applyProtection="1">
      <alignment vertical="center"/>
      <protection hidden="1"/>
    </xf>
    <xf numFmtId="49" fontId="34" fillId="25" borderId="24" xfId="0" applyNumberFormat="1" applyFont="1" applyFill="1" applyBorder="1" applyAlignment="1" applyProtection="1">
      <protection hidden="1"/>
    </xf>
    <xf numFmtId="0" fontId="34" fillId="0" borderId="10" xfId="0" applyFont="1" applyBorder="1" applyAlignment="1" applyProtection="1">
      <alignment horizontal="right" vertical="center"/>
      <protection locked="0"/>
    </xf>
    <xf numFmtId="178" fontId="8" fillId="25" borderId="0" xfId="0" applyNumberFormat="1" applyFont="1" applyFill="1" applyAlignment="1">
      <alignment horizontal="right" vertical="center"/>
    </xf>
    <xf numFmtId="178" fontId="8" fillId="25" borderId="25" xfId="0" applyNumberFormat="1" applyFont="1" applyFill="1" applyBorder="1" applyAlignment="1">
      <alignment horizontal="right" vertical="center"/>
    </xf>
    <xf numFmtId="0" fontId="34" fillId="25" borderId="24" xfId="0" applyFont="1" applyFill="1" applyBorder="1" applyAlignment="1" applyProtection="1">
      <protection hidden="1"/>
    </xf>
    <xf numFmtId="0" fontId="34" fillId="0" borderId="26"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6" fillId="0" borderId="28" xfId="0" applyFont="1" applyBorder="1" applyAlignment="1" applyProtection="1">
      <alignment horizontal="center" vertical="center"/>
      <protection locked="0"/>
    </xf>
    <xf numFmtId="55" fontId="34" fillId="0" borderId="10" xfId="0" applyNumberFormat="1" applyFont="1" applyBorder="1" applyAlignment="1" applyProtection="1">
      <alignment horizontal="right" vertical="center"/>
      <protection locked="0"/>
    </xf>
    <xf numFmtId="178" fontId="34" fillId="0" borderId="10" xfId="34" applyNumberFormat="1" applyFont="1" applyBorder="1" applyAlignment="1" applyProtection="1">
      <alignment horizontal="right" vertical="center"/>
      <protection locked="0"/>
    </xf>
    <xf numFmtId="0" fontId="29" fillId="25" borderId="0" xfId="0" applyFont="1" applyFill="1" applyAlignment="1" applyProtection="1">
      <alignment horizontal="left" vertical="center"/>
      <protection hidden="1"/>
    </xf>
    <xf numFmtId="40" fontId="8" fillId="25" borderId="10" xfId="34" applyNumberFormat="1" applyFill="1" applyBorder="1" applyAlignment="1">
      <alignment horizontal="right" vertical="center"/>
    </xf>
    <xf numFmtId="0" fontId="34" fillId="25" borderId="24" xfId="0" applyFont="1" applyFill="1" applyBorder="1" applyAlignment="1" applyProtection="1">
      <alignment horizontal="left"/>
      <protection hidden="1"/>
    </xf>
    <xf numFmtId="180" fontId="34" fillId="0" borderId="10" xfId="0" applyNumberFormat="1" applyFont="1" applyBorder="1" applyAlignment="1" applyProtection="1">
      <alignment horizontal="right" vertical="center"/>
      <protection locked="0"/>
    </xf>
    <xf numFmtId="0" fontId="34" fillId="25" borderId="0" xfId="0" applyFont="1" applyFill="1" applyAlignment="1" applyProtection="1">
      <protection hidden="1"/>
    </xf>
    <xf numFmtId="0" fontId="34" fillId="25" borderId="25" xfId="0" applyFont="1" applyFill="1" applyBorder="1" applyAlignment="1" applyProtection="1">
      <protection hidden="1"/>
    </xf>
    <xf numFmtId="0" fontId="0" fillId="25" borderId="0" xfId="0" applyFill="1" applyAlignment="1"/>
    <xf numFmtId="0" fontId="32" fillId="26" borderId="29" xfId="0" applyFont="1" applyFill="1" applyBorder="1" applyProtection="1">
      <alignment vertical="center"/>
      <protection hidden="1"/>
    </xf>
    <xf numFmtId="0" fontId="33" fillId="26" borderId="19" xfId="0" applyFont="1" applyFill="1" applyBorder="1" applyProtection="1">
      <alignment vertical="center"/>
      <protection hidden="1"/>
    </xf>
    <xf numFmtId="0" fontId="33" fillId="26" borderId="20" xfId="0" applyFont="1" applyFill="1" applyBorder="1" applyProtection="1">
      <alignment vertical="center"/>
      <protection hidden="1"/>
    </xf>
    <xf numFmtId="31" fontId="34" fillId="0" borderId="10" xfId="0" applyNumberFormat="1" applyFont="1" applyBorder="1" applyAlignment="1" applyProtection="1">
      <alignment horizontal="right" vertical="center"/>
      <protection locked="0"/>
    </xf>
    <xf numFmtId="0" fontId="34" fillId="25" borderId="0" xfId="0" applyFont="1" applyFill="1">
      <alignment vertical="center"/>
    </xf>
    <xf numFmtId="0" fontId="36" fillId="0" borderId="31" xfId="0" applyFont="1" applyBorder="1" applyAlignment="1" applyProtection="1">
      <alignment horizontal="right" vertical="center"/>
      <protection locked="0"/>
    </xf>
    <xf numFmtId="0" fontId="39" fillId="25" borderId="32" xfId="0" applyFont="1" applyFill="1" applyBorder="1" applyProtection="1">
      <alignment vertical="center"/>
      <protection hidden="1"/>
    </xf>
    <xf numFmtId="0" fontId="0" fillId="25" borderId="33" xfId="0" applyFill="1" applyBorder="1" applyAlignment="1" applyProtection="1">
      <protection hidden="1"/>
    </xf>
    <xf numFmtId="0" fontId="34" fillId="25" borderId="19" xfId="0" applyFont="1" applyFill="1" applyBorder="1" applyAlignment="1" applyProtection="1">
      <alignment horizontal="left" vertical="top" wrapText="1"/>
      <protection hidden="1"/>
    </xf>
    <xf numFmtId="0" fontId="31" fillId="0" borderId="34" xfId="0" applyFont="1" applyBorder="1" applyProtection="1">
      <alignment vertical="center"/>
      <protection hidden="1"/>
    </xf>
    <xf numFmtId="0" fontId="31" fillId="0" borderId="35" xfId="0" applyFont="1" applyBorder="1" applyProtection="1">
      <alignment vertical="center"/>
      <protection hidden="1"/>
    </xf>
    <xf numFmtId="0" fontId="31" fillId="0" borderId="36" xfId="0" applyFont="1" applyBorder="1" applyProtection="1">
      <alignment vertical="center"/>
      <protection hidden="1"/>
    </xf>
    <xf numFmtId="0" fontId="32" fillId="26" borderId="24" xfId="0" applyFont="1" applyFill="1" applyBorder="1" applyAlignment="1" applyProtection="1">
      <alignment horizontal="center" vertical="center"/>
      <protection hidden="1"/>
    </xf>
    <xf numFmtId="0" fontId="32" fillId="26" borderId="37" xfId="0" applyFont="1" applyFill="1" applyBorder="1" applyAlignment="1" applyProtection="1">
      <alignment horizontal="center" vertical="center"/>
      <protection hidden="1"/>
    </xf>
    <xf numFmtId="0" fontId="32" fillId="26" borderId="25" xfId="0" applyFont="1" applyFill="1" applyBorder="1" applyAlignment="1" applyProtection="1">
      <alignment horizontal="center" vertical="center"/>
      <protection hidden="1"/>
    </xf>
    <xf numFmtId="0" fontId="34" fillId="25" borderId="18" xfId="0" applyFont="1" applyFill="1" applyBorder="1" applyProtection="1">
      <alignment vertical="center"/>
      <protection hidden="1"/>
    </xf>
    <xf numFmtId="178" fontId="8" fillId="0" borderId="10" xfId="34" applyNumberFormat="1" applyBorder="1" applyAlignment="1" applyProtection="1">
      <alignment horizontal="right" vertical="center"/>
      <protection locked="0"/>
    </xf>
    <xf numFmtId="0" fontId="34" fillId="25" borderId="24" xfId="0" applyFont="1" applyFill="1" applyBorder="1" applyProtection="1">
      <alignment vertical="center"/>
      <protection hidden="1"/>
    </xf>
    <xf numFmtId="0" fontId="34" fillId="25" borderId="0" xfId="0" applyFont="1" applyFill="1" applyProtection="1">
      <alignment vertical="center"/>
      <protection hidden="1"/>
    </xf>
    <xf numFmtId="0" fontId="8" fillId="0" borderId="28" xfId="0" applyFont="1" applyBorder="1" applyAlignment="1" applyProtection="1">
      <alignment horizontal="center" vertical="center"/>
      <protection locked="0"/>
    </xf>
    <xf numFmtId="0" fontId="34" fillId="25" borderId="30" xfId="0" applyFont="1" applyFill="1" applyBorder="1" applyProtection="1">
      <alignment vertical="center"/>
      <protection hidden="1"/>
    </xf>
    <xf numFmtId="0" fontId="34" fillId="25" borderId="32" xfId="0" applyFont="1" applyFill="1" applyBorder="1" applyProtection="1">
      <alignment vertical="center"/>
      <protection hidden="1"/>
    </xf>
    <xf numFmtId="0" fontId="34" fillId="25" borderId="33" xfId="0" applyFont="1" applyFill="1" applyBorder="1" applyProtection="1">
      <alignment vertical="center"/>
      <protection hidden="1"/>
    </xf>
    <xf numFmtId="0" fontId="31" fillId="0" borderId="29" xfId="0" applyFont="1" applyBorder="1" applyProtection="1">
      <alignment vertical="center"/>
      <protection hidden="1"/>
    </xf>
    <xf numFmtId="0" fontId="41" fillId="0" borderId="38" xfId="0" applyFont="1" applyBorder="1" applyAlignment="1" applyProtection="1">
      <alignment horizontal="left" vertical="center" indent="1"/>
      <protection hidden="1"/>
    </xf>
    <xf numFmtId="0" fontId="41" fillId="0" borderId="38" xfId="0" applyFont="1" applyBorder="1" applyAlignment="1" applyProtection="1">
      <alignment horizontal="right" vertical="center"/>
      <protection hidden="1"/>
    </xf>
    <xf numFmtId="0" fontId="41" fillId="0" borderId="39" xfId="0" applyFont="1" applyBorder="1" applyAlignment="1" applyProtection="1">
      <alignment horizontal="right" vertical="center"/>
      <protection hidden="1"/>
    </xf>
    <xf numFmtId="0" fontId="32" fillId="26" borderId="40" xfId="0" applyFont="1" applyFill="1" applyBorder="1" applyProtection="1">
      <alignment vertical="center"/>
      <protection hidden="1"/>
    </xf>
    <xf numFmtId="0" fontId="0" fillId="25" borderId="41" xfId="0" applyFill="1" applyBorder="1" applyAlignment="1" applyProtection="1">
      <alignment horizontal="left" vertical="center" indent="1"/>
      <protection hidden="1"/>
    </xf>
    <xf numFmtId="0" fontId="0" fillId="25" borderId="42" xfId="0" applyFill="1" applyBorder="1" applyAlignment="1" applyProtection="1">
      <alignment horizontal="left" vertical="center" indent="1"/>
      <protection hidden="1"/>
    </xf>
    <xf numFmtId="0" fontId="32" fillId="26" borderId="43" xfId="0" applyFont="1" applyFill="1" applyBorder="1" applyProtection="1">
      <alignment vertical="center"/>
      <protection hidden="1"/>
    </xf>
    <xf numFmtId="0" fontId="42" fillId="25" borderId="13" xfId="28" applyFont="1" applyFill="1" applyBorder="1" applyAlignment="1" applyProtection="1">
      <alignment horizontal="left" vertical="center" indent="1"/>
      <protection hidden="1"/>
    </xf>
    <xf numFmtId="0" fontId="0" fillId="25" borderId="44" xfId="0" applyFill="1" applyBorder="1" applyAlignment="1" applyProtection="1">
      <alignment horizontal="left" vertical="center" indent="1"/>
      <protection hidden="1"/>
    </xf>
    <xf numFmtId="0" fontId="42" fillId="25" borderId="45" xfId="28" applyFont="1" applyFill="1" applyBorder="1" applyAlignment="1" applyProtection="1">
      <alignment horizontal="left" vertical="center" indent="1"/>
      <protection hidden="1"/>
    </xf>
    <xf numFmtId="0" fontId="0" fillId="25" borderId="46" xfId="0" applyFill="1" applyBorder="1" applyAlignment="1" applyProtection="1">
      <alignment horizontal="left" vertical="center" indent="1"/>
      <protection hidden="1"/>
    </xf>
    <xf numFmtId="0" fontId="8" fillId="0" borderId="0" xfId="0" applyFont="1">
      <alignment vertical="center"/>
    </xf>
    <xf numFmtId="0" fontId="44" fillId="0" borderId="0" xfId="0" applyFont="1" applyProtection="1">
      <alignment vertical="center"/>
      <protection hidden="1"/>
    </xf>
    <xf numFmtId="0" fontId="44" fillId="0" borderId="0" xfId="0" applyFont="1" applyAlignment="1" applyProtection="1">
      <alignment horizontal="left" vertical="center"/>
      <protection hidden="1"/>
    </xf>
    <xf numFmtId="0" fontId="45" fillId="0" borderId="0" xfId="0" applyFont="1" applyAlignment="1" applyProtection="1">
      <alignment horizontal="left" vertical="center"/>
      <protection hidden="1"/>
    </xf>
    <xf numFmtId="0" fontId="44" fillId="0" borderId="0" xfId="0" applyFont="1" applyAlignment="1" applyProtection="1">
      <alignment horizontal="right" vertical="center"/>
      <protection hidden="1"/>
    </xf>
    <xf numFmtId="0" fontId="46" fillId="0" borderId="0" xfId="0" applyFont="1" applyProtection="1">
      <alignment vertical="center"/>
      <protection hidden="1"/>
    </xf>
    <xf numFmtId="0" fontId="46" fillId="0" borderId="0" xfId="0" applyFont="1" applyAlignment="1" applyProtection="1">
      <alignment horizontal="center" vertical="center"/>
      <protection hidden="1"/>
    </xf>
    <xf numFmtId="14" fontId="47" fillId="0" borderId="0" xfId="0" applyNumberFormat="1" applyFont="1" applyAlignment="1" applyProtection="1">
      <alignment horizontal="center" vertical="center"/>
      <protection hidden="1"/>
    </xf>
    <xf numFmtId="0" fontId="48" fillId="0" borderId="0" xfId="0" applyFont="1" applyProtection="1">
      <alignment vertical="center"/>
      <protection hidden="1"/>
    </xf>
    <xf numFmtId="177" fontId="48" fillId="0" borderId="0" xfId="0" applyNumberFormat="1" applyFont="1" applyProtection="1">
      <alignment vertical="center"/>
      <protection hidden="1"/>
    </xf>
    <xf numFmtId="0" fontId="47" fillId="0" borderId="0" xfId="0" applyFont="1" applyProtection="1">
      <alignment vertical="center"/>
      <protection hidden="1"/>
    </xf>
    <xf numFmtId="0" fontId="27" fillId="0" borderId="0" xfId="0" applyFont="1" applyAlignment="1" applyProtection="1">
      <protection hidden="1"/>
    </xf>
    <xf numFmtId="0" fontId="49" fillId="0" borderId="0" xfId="0" applyFont="1" applyAlignment="1" applyProtection="1">
      <alignment horizontal="left" vertical="center"/>
      <protection hidden="1"/>
    </xf>
    <xf numFmtId="0" fontId="50" fillId="0" borderId="0" xfId="0" applyFont="1" applyAlignment="1" applyProtection="1">
      <alignment horizontal="right" vertical="center"/>
      <protection hidden="1"/>
    </xf>
    <xf numFmtId="0" fontId="50" fillId="0" borderId="0" xfId="0"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53" fillId="0" borderId="0" xfId="0" applyFont="1" applyAlignment="1" applyProtection="1">
      <alignment horizontal="center" vertical="center"/>
      <protection hidden="1"/>
    </xf>
    <xf numFmtId="0" fontId="29" fillId="0" borderId="0" xfId="0" applyFont="1" applyAlignment="1" applyProtection="1">
      <alignment horizontal="left" vertical="center"/>
      <protection hidden="1"/>
    </xf>
    <xf numFmtId="0" fontId="54" fillId="0" borderId="0" xfId="0" applyFont="1" applyProtection="1">
      <alignment vertical="center"/>
      <protection hidden="1"/>
    </xf>
    <xf numFmtId="0" fontId="30" fillId="0" borderId="0" xfId="0" applyFont="1" applyAlignment="1" applyProtection="1">
      <alignment horizontal="left" vertical="center"/>
      <protection hidden="1"/>
    </xf>
    <xf numFmtId="0" fontId="53" fillId="0" borderId="0" xfId="0" applyFont="1" applyAlignment="1" applyProtection="1">
      <alignment horizontal="right" vertical="center"/>
      <protection hidden="1"/>
    </xf>
    <xf numFmtId="0" fontId="55" fillId="0" borderId="0" xfId="0" applyFont="1" applyAlignment="1" applyProtection="1">
      <alignment horizontal="left" vertical="top"/>
      <protection hidden="1"/>
    </xf>
    <xf numFmtId="0" fontId="50" fillId="0" borderId="0" xfId="0" applyFont="1" applyAlignment="1" applyProtection="1">
      <alignment horizontal="lef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0" fontId="57" fillId="0" borderId="0" xfId="0" applyFont="1" applyAlignment="1" applyProtection="1">
      <alignment horizontal="right" vertical="center"/>
      <protection hidden="1"/>
    </xf>
    <xf numFmtId="0" fontId="57" fillId="0" borderId="0" xfId="0" applyFont="1" applyProtection="1">
      <alignment vertical="center"/>
      <protection hidden="1"/>
    </xf>
    <xf numFmtId="0" fontId="58" fillId="0" borderId="0" xfId="0" applyFont="1" applyProtection="1">
      <alignment vertical="center"/>
      <protection hidden="1"/>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60" fillId="0" borderId="0" xfId="0" applyFont="1" applyProtection="1">
      <alignment vertical="center"/>
      <protection hidden="1"/>
    </xf>
    <xf numFmtId="0" fontId="62" fillId="28" borderId="65" xfId="0" applyFont="1" applyFill="1" applyBorder="1" applyAlignment="1" applyProtection="1">
      <alignment horizontal="left" vertical="center"/>
      <protection hidden="1"/>
    </xf>
    <xf numFmtId="0" fontId="62" fillId="28" borderId="66" xfId="0" applyFont="1" applyFill="1" applyBorder="1" applyAlignment="1" applyProtection="1">
      <alignment horizontal="left" vertical="center"/>
      <protection hidden="1"/>
    </xf>
    <xf numFmtId="0" fontId="63" fillId="28" borderId="66" xfId="0" applyFont="1" applyFill="1" applyBorder="1" applyAlignment="1" applyProtection="1">
      <alignment horizontal="right" vertical="top"/>
      <protection hidden="1"/>
    </xf>
    <xf numFmtId="0" fontId="54" fillId="28" borderId="67" xfId="0" applyFont="1" applyFill="1" applyBorder="1" applyProtection="1">
      <alignment vertical="center"/>
      <protection hidden="1"/>
    </xf>
    <xf numFmtId="0" fontId="54" fillId="28" borderId="57" xfId="0" applyFont="1" applyFill="1" applyBorder="1" applyProtection="1">
      <alignment vertical="center"/>
      <protection hidden="1"/>
    </xf>
    <xf numFmtId="0" fontId="64" fillId="0" borderId="0" xfId="0" applyFont="1" applyProtection="1">
      <alignment vertical="center"/>
      <protection hidden="1"/>
    </xf>
    <xf numFmtId="49" fontId="34" fillId="0" borderId="69" xfId="0" applyNumberFormat="1" applyFont="1" applyBorder="1" applyAlignment="1" applyProtection="1">
      <alignment horizontal="left" vertical="center"/>
      <protection hidden="1"/>
    </xf>
    <xf numFmtId="3" fontId="28" fillId="0" borderId="70" xfId="0" applyNumberFormat="1" applyFont="1" applyBorder="1" applyAlignment="1" applyProtection="1">
      <alignment horizontal="left" vertical="center"/>
      <protection hidden="1"/>
    </xf>
    <xf numFmtId="3" fontId="34" fillId="0" borderId="71" xfId="0" applyNumberFormat="1" applyFont="1" applyBorder="1" applyProtection="1">
      <alignment vertical="center"/>
      <protection hidden="1"/>
    </xf>
    <xf numFmtId="0" fontId="54" fillId="0" borderId="72" xfId="0" applyFont="1" applyBorder="1" applyProtection="1">
      <alignment vertical="center"/>
      <protection hidden="1"/>
    </xf>
    <xf numFmtId="0" fontId="34" fillId="0" borderId="59" xfId="0" applyFont="1" applyBorder="1" applyAlignment="1" applyProtection="1">
      <alignment horizontal="left" vertical="center"/>
      <protection hidden="1"/>
    </xf>
    <xf numFmtId="0" fontId="35" fillId="0" borderId="0" xfId="0" applyFont="1" applyAlignment="1" applyProtection="1">
      <alignment horizontal="left" vertical="center"/>
      <protection hidden="1"/>
    </xf>
    <xf numFmtId="0" fontId="34" fillId="0" borderId="73" xfId="0" quotePrefix="1" applyFont="1" applyBorder="1" applyAlignment="1" applyProtection="1">
      <alignment horizontal="left" vertical="center"/>
      <protection hidden="1"/>
    </xf>
    <xf numFmtId="2" fontId="35" fillId="0" borderId="0" xfId="0" applyNumberFormat="1" applyFont="1" applyAlignment="1" applyProtection="1">
      <alignment horizontal="left" vertical="center"/>
      <protection hidden="1"/>
    </xf>
    <xf numFmtId="0" fontId="65" fillId="0" borderId="0" xfId="0" applyFont="1" applyProtection="1">
      <alignment vertical="center"/>
      <protection hidden="1"/>
    </xf>
    <xf numFmtId="0" fontId="65" fillId="0" borderId="60" xfId="0" applyFont="1" applyBorder="1" applyProtection="1">
      <alignment vertical="center"/>
      <protection hidden="1"/>
    </xf>
    <xf numFmtId="0" fontId="8" fillId="0" borderId="10" xfId="0" applyFont="1" applyBorder="1" applyProtection="1">
      <alignment vertical="center"/>
      <protection hidden="1"/>
    </xf>
    <xf numFmtId="0" fontId="66" fillId="0" borderId="10" xfId="0" applyFont="1" applyBorder="1" applyProtection="1">
      <alignment vertical="center"/>
      <protection hidden="1"/>
    </xf>
    <xf numFmtId="0" fontId="47" fillId="0" borderId="10" xfId="0" applyFont="1" applyBorder="1" applyProtection="1">
      <alignment vertical="center"/>
      <protection hidden="1"/>
    </xf>
    <xf numFmtId="0" fontId="54" fillId="0" borderId="10" xfId="0" applyFont="1" applyBorder="1" applyProtection="1">
      <alignment vertical="center"/>
      <protection hidden="1"/>
    </xf>
    <xf numFmtId="0" fontId="34" fillId="0" borderId="59" xfId="0" applyFont="1" applyBorder="1" applyProtection="1">
      <alignment vertical="center"/>
      <protection hidden="1"/>
    </xf>
    <xf numFmtId="3" fontId="28" fillId="0" borderId="0" xfId="0" applyNumberFormat="1" applyFont="1" applyAlignment="1" applyProtection="1">
      <alignment horizontal="left" vertical="center"/>
      <protection hidden="1"/>
    </xf>
    <xf numFmtId="3" fontId="34" fillId="0" borderId="73" xfId="0" applyNumberFormat="1" applyFont="1" applyBorder="1" applyProtection="1">
      <alignment vertical="center"/>
      <protection hidden="1"/>
    </xf>
    <xf numFmtId="3" fontId="34" fillId="0" borderId="0" xfId="0" applyNumberFormat="1" applyFont="1" applyAlignment="1" applyProtection="1">
      <alignment horizontal="left" vertical="center"/>
      <protection hidden="1"/>
    </xf>
    <xf numFmtId="0" fontId="34" fillId="0" borderId="74" xfId="0" applyFont="1" applyBorder="1" applyAlignment="1" applyProtection="1">
      <alignment horizontal="left" vertical="center"/>
      <protection hidden="1"/>
    </xf>
    <xf numFmtId="0" fontId="35" fillId="0" borderId="54" xfId="0" applyFont="1" applyBorder="1" applyAlignment="1" applyProtection="1">
      <alignment horizontal="left" vertical="center"/>
      <protection hidden="1"/>
    </xf>
    <xf numFmtId="0" fontId="34" fillId="0" borderId="75" xfId="0" applyFont="1" applyBorder="1" applyAlignment="1" applyProtection="1">
      <alignment horizontal="left" vertical="center"/>
      <protection hidden="1"/>
    </xf>
    <xf numFmtId="3" fontId="35" fillId="0" borderId="76" xfId="0" applyNumberFormat="1" applyFont="1" applyBorder="1" applyAlignment="1" applyProtection="1">
      <alignment horizontal="left" vertical="center"/>
      <protection hidden="1"/>
    </xf>
    <xf numFmtId="0" fontId="54" fillId="0" borderId="59" xfId="0" applyFont="1" applyBorder="1" applyProtection="1">
      <alignment vertical="center"/>
      <protection hidden="1"/>
    </xf>
    <xf numFmtId="0" fontId="54" fillId="0" borderId="60" xfId="0" applyFont="1" applyBorder="1" applyProtection="1">
      <alignment vertical="center"/>
      <protection hidden="1"/>
    </xf>
    <xf numFmtId="0" fontId="47" fillId="0" borderId="10" xfId="34" applyNumberFormat="1" applyFont="1" applyBorder="1" applyAlignment="1" applyProtection="1">
      <protection hidden="1"/>
    </xf>
    <xf numFmtId="3" fontId="35" fillId="0" borderId="0" xfId="0" applyNumberFormat="1" applyFont="1" applyAlignment="1" applyProtection="1">
      <alignment horizontal="left" vertical="center"/>
      <protection hidden="1"/>
    </xf>
    <xf numFmtId="180" fontId="34" fillId="0" borderId="73" xfId="0" applyNumberFormat="1" applyFont="1" applyBorder="1" applyAlignment="1" applyProtection="1">
      <alignment horizontal="right" vertical="center"/>
      <protection hidden="1"/>
    </xf>
    <xf numFmtId="0" fontId="54" fillId="0" borderId="59" xfId="0" applyFont="1" applyBorder="1" applyProtection="1">
      <alignment vertical="center"/>
      <protection locked="0"/>
    </xf>
    <xf numFmtId="0" fontId="54" fillId="0" borderId="0" xfId="0" applyFont="1" applyProtection="1">
      <alignment vertical="center"/>
      <protection locked="0"/>
    </xf>
    <xf numFmtId="0" fontId="54" fillId="0" borderId="60" xfId="0" applyFont="1" applyBorder="1" applyProtection="1">
      <alignment vertical="center"/>
      <protection locked="0"/>
    </xf>
    <xf numFmtId="0" fontId="47" fillId="0" borderId="10" xfId="0" applyFont="1" applyBorder="1" applyAlignment="1" applyProtection="1">
      <alignment horizontal="left" vertical="center" wrapText="1"/>
      <protection hidden="1"/>
    </xf>
    <xf numFmtId="0" fontId="34" fillId="0" borderId="74" xfId="0" applyFont="1" applyBorder="1" applyProtection="1">
      <alignment vertical="center"/>
      <protection hidden="1"/>
    </xf>
    <xf numFmtId="3" fontId="28" fillId="0" borderId="54" xfId="0" applyNumberFormat="1" applyFont="1" applyBorder="1" applyAlignment="1" applyProtection="1">
      <alignment horizontal="left" vertical="center"/>
      <protection hidden="1"/>
    </xf>
    <xf numFmtId="3" fontId="34" fillId="0" borderId="54" xfId="0" applyNumberFormat="1" applyFont="1" applyBorder="1" applyAlignment="1" applyProtection="1">
      <alignment horizontal="left" vertical="center"/>
      <protection hidden="1"/>
    </xf>
    <xf numFmtId="0" fontId="54" fillId="0" borderId="76" xfId="0" applyFont="1" applyBorder="1" applyProtection="1">
      <alignment vertical="center"/>
      <protection hidden="1"/>
    </xf>
    <xf numFmtId="180" fontId="34" fillId="0" borderId="75" xfId="0" applyNumberFormat="1" applyFont="1" applyBorder="1" applyAlignment="1" applyProtection="1">
      <alignment horizontal="right" vertical="center"/>
      <protection hidden="1"/>
    </xf>
    <xf numFmtId="49" fontId="34" fillId="0" borderId="77" xfId="0" applyNumberFormat="1" applyFont="1" applyBorder="1" applyAlignment="1" applyProtection="1">
      <alignment horizontal="left" vertical="center"/>
      <protection hidden="1"/>
    </xf>
    <xf numFmtId="3" fontId="28" fillId="0" borderId="47" xfId="0" applyNumberFormat="1" applyFont="1" applyBorder="1" applyAlignment="1" applyProtection="1">
      <alignment horizontal="left" vertical="center"/>
      <protection hidden="1"/>
    </xf>
    <xf numFmtId="3" fontId="34" fillId="0" borderId="78" xfId="0" applyNumberFormat="1" applyFont="1" applyBorder="1" applyProtection="1">
      <alignment vertical="center"/>
      <protection hidden="1"/>
    </xf>
    <xf numFmtId="0" fontId="54" fillId="0" borderId="79" xfId="0" applyFont="1" applyBorder="1" applyProtection="1">
      <alignment vertical="center"/>
      <protection hidden="1"/>
    </xf>
    <xf numFmtId="0" fontId="35" fillId="0" borderId="54" xfId="0" applyFont="1" applyBorder="1" applyProtection="1">
      <alignment vertical="center"/>
      <protection hidden="1"/>
    </xf>
    <xf numFmtId="3" fontId="67" fillId="0" borderId="0" xfId="0" applyNumberFormat="1" applyFont="1" applyAlignment="1" applyProtection="1">
      <alignment horizontal="left" vertical="center"/>
      <protection locked="0"/>
    </xf>
    <xf numFmtId="0" fontId="68" fillId="0" borderId="0" xfId="0" applyFont="1" applyProtection="1">
      <alignment vertical="center"/>
      <protection hidden="1"/>
    </xf>
    <xf numFmtId="31" fontId="34" fillId="0" borderId="73" xfId="0" applyNumberFormat="1" applyFont="1" applyBorder="1" applyAlignment="1" applyProtection="1">
      <alignment horizontal="left" vertical="center" shrinkToFit="1"/>
      <protection hidden="1"/>
    </xf>
    <xf numFmtId="0" fontId="35" fillId="0" borderId="0" xfId="0" applyFont="1" applyProtection="1">
      <alignment vertical="center"/>
      <protection hidden="1"/>
    </xf>
    <xf numFmtId="3" fontId="69" fillId="0" borderId="0" xfId="0" applyNumberFormat="1" applyFont="1" applyAlignment="1" applyProtection="1">
      <alignment horizontal="left" vertical="center"/>
      <protection locked="0"/>
    </xf>
    <xf numFmtId="37" fontId="35" fillId="0" borderId="0" xfId="0" applyNumberFormat="1" applyFont="1" applyAlignment="1" applyProtection="1">
      <alignment horizontal="left" vertical="center"/>
      <protection hidden="1"/>
    </xf>
    <xf numFmtId="0" fontId="54" fillId="0" borderId="73" xfId="0" applyFont="1" applyBorder="1" applyProtection="1">
      <alignment vertical="center"/>
      <protection hidden="1"/>
    </xf>
    <xf numFmtId="3" fontId="34" fillId="0" borderId="0" xfId="0" applyNumberFormat="1" applyFont="1" applyAlignment="1" applyProtection="1">
      <alignment horizontal="right" vertical="center"/>
      <protection hidden="1"/>
    </xf>
    <xf numFmtId="181" fontId="34" fillId="0" borderId="0" xfId="0" applyNumberFormat="1" applyFont="1" applyAlignment="1" applyProtection="1">
      <alignment horizontal="left" vertical="center"/>
      <protection hidden="1"/>
    </xf>
    <xf numFmtId="14" fontId="34" fillId="0" borderId="73" xfId="0" applyNumberFormat="1" applyFont="1" applyBorder="1" applyAlignment="1" applyProtection="1">
      <alignment horizontal="left" vertical="center"/>
      <protection hidden="1"/>
    </xf>
    <xf numFmtId="183" fontId="0" fillId="0" borderId="10" xfId="0" applyNumberFormat="1" applyBorder="1" applyProtection="1">
      <alignment vertical="center"/>
      <protection hidden="1"/>
    </xf>
    <xf numFmtId="37" fontId="34" fillId="0" borderId="0" xfId="0" applyNumberFormat="1" applyFont="1" applyAlignment="1" applyProtection="1">
      <alignment horizontal="right" vertical="center"/>
      <protection hidden="1"/>
    </xf>
    <xf numFmtId="0" fontId="34" fillId="0" borderId="0" xfId="0" applyFont="1" applyAlignment="1" applyProtection="1">
      <alignment horizontal="left" vertical="center"/>
      <protection hidden="1"/>
    </xf>
    <xf numFmtId="0" fontId="54" fillId="0" borderId="62" xfId="0" applyFont="1" applyBorder="1" applyProtection="1">
      <alignment vertical="center"/>
      <protection locked="0"/>
    </xf>
    <xf numFmtId="0" fontId="54" fillId="0" borderId="63" xfId="0" applyFont="1" applyBorder="1" applyProtection="1">
      <alignment vertical="center"/>
      <protection locked="0"/>
    </xf>
    <xf numFmtId="0" fontId="54" fillId="0" borderId="64" xfId="0" applyFont="1" applyBorder="1" applyProtection="1">
      <alignment vertical="center"/>
      <protection locked="0"/>
    </xf>
    <xf numFmtId="183" fontId="47" fillId="0" borderId="10" xfId="0" applyNumberFormat="1" applyFont="1" applyBorder="1" applyProtection="1">
      <alignment vertical="center"/>
      <protection hidden="1"/>
    </xf>
    <xf numFmtId="0" fontId="8" fillId="0" borderId="0" xfId="0" applyFont="1" applyProtection="1">
      <alignment vertical="center"/>
      <protection hidden="1"/>
    </xf>
    <xf numFmtId="3" fontId="71" fillId="0" borderId="61" xfId="0" applyNumberFormat="1" applyFont="1" applyBorder="1" applyAlignment="1" applyProtection="1">
      <alignment horizontal="left" vertical="center"/>
      <protection hidden="1"/>
    </xf>
    <xf numFmtId="3" fontId="71" fillId="0" borderId="17" xfId="0" applyNumberFormat="1" applyFont="1" applyBorder="1" applyAlignment="1" applyProtection="1">
      <alignment horizontal="left" vertical="center"/>
      <protection hidden="1"/>
    </xf>
    <xf numFmtId="3" fontId="72" fillId="0" borderId="0" xfId="0" applyNumberFormat="1" applyFont="1" applyAlignment="1" applyProtection="1">
      <alignment horizontal="left" vertical="center"/>
      <protection hidden="1"/>
    </xf>
    <xf numFmtId="0" fontId="73" fillId="0" borderId="61" xfId="0" applyFont="1" applyBorder="1" applyProtection="1">
      <alignment vertical="center"/>
      <protection hidden="1"/>
    </xf>
    <xf numFmtId="0" fontId="47" fillId="0" borderId="60" xfId="0" applyFont="1" applyBorder="1" applyProtection="1">
      <alignment vertical="center"/>
      <protection hidden="1"/>
    </xf>
    <xf numFmtId="0" fontId="54" fillId="0" borderId="63" xfId="0" applyFont="1" applyBorder="1" applyProtection="1">
      <alignment vertical="center"/>
      <protection hidden="1"/>
    </xf>
    <xf numFmtId="0" fontId="47" fillId="0" borderId="63" xfId="0" applyFont="1" applyBorder="1" applyProtection="1">
      <alignment vertical="center"/>
      <protection hidden="1"/>
    </xf>
    <xf numFmtId="0" fontId="73" fillId="0" borderId="80" xfId="0" applyFont="1" applyBorder="1" applyProtection="1">
      <alignment vertical="center"/>
      <protection hidden="1"/>
    </xf>
    <xf numFmtId="3" fontId="71" fillId="0" borderId="81" xfId="0" applyNumberFormat="1" applyFont="1" applyBorder="1" applyAlignment="1" applyProtection="1">
      <alignment horizontal="left" vertical="center"/>
      <protection hidden="1"/>
    </xf>
    <xf numFmtId="0" fontId="47" fillId="0" borderId="64" xfId="0" applyFont="1" applyBorder="1" applyProtection="1">
      <alignment vertical="center"/>
      <protection hidden="1"/>
    </xf>
    <xf numFmtId="0" fontId="74" fillId="0" borderId="57" xfId="0" applyFont="1" applyBorder="1" applyProtection="1">
      <alignment vertical="center"/>
      <protection hidden="1"/>
    </xf>
    <xf numFmtId="0" fontId="75" fillId="0" borderId="57" xfId="0" applyFont="1" applyBorder="1" applyProtection="1">
      <alignment vertical="center"/>
      <protection hidden="1"/>
    </xf>
    <xf numFmtId="0" fontId="54" fillId="0" borderId="57" xfId="0" applyFont="1" applyBorder="1" applyProtection="1">
      <alignment vertical="center"/>
      <protection hidden="1"/>
    </xf>
    <xf numFmtId="3" fontId="76" fillId="0" borderId="57" xfId="0" applyNumberFormat="1" applyFont="1" applyBorder="1" applyAlignment="1" applyProtection="1">
      <alignment horizontal="left" vertical="center"/>
      <protection hidden="1"/>
    </xf>
    <xf numFmtId="0" fontId="77" fillId="0" borderId="57" xfId="0" applyFont="1" applyBorder="1" applyProtection="1">
      <alignment vertical="center"/>
      <protection hidden="1"/>
    </xf>
    <xf numFmtId="37" fontId="34" fillId="0" borderId="57" xfId="0" applyNumberFormat="1" applyFont="1" applyBorder="1" applyAlignment="1" applyProtection="1">
      <alignment horizontal="left" vertical="center"/>
      <protection hidden="1"/>
    </xf>
    <xf numFmtId="0" fontId="62" fillId="28" borderId="56" xfId="0" applyFont="1" applyFill="1" applyBorder="1" applyProtection="1">
      <alignment vertical="center"/>
      <protection hidden="1"/>
    </xf>
    <xf numFmtId="0" fontId="78" fillId="28" borderId="57" xfId="0" applyFont="1" applyFill="1" applyBorder="1" applyAlignment="1" applyProtection="1">
      <alignment horizontal="right" vertical="center"/>
      <protection hidden="1"/>
    </xf>
    <xf numFmtId="0" fontId="78" fillId="28" borderId="57" xfId="0" applyFont="1" applyFill="1" applyBorder="1" applyProtection="1">
      <alignment vertical="center"/>
      <protection hidden="1"/>
    </xf>
    <xf numFmtId="0" fontId="79" fillId="28" borderId="57" xfId="0" applyFont="1" applyFill="1" applyBorder="1" applyProtection="1">
      <alignment vertical="center"/>
      <protection hidden="1"/>
    </xf>
    <xf numFmtId="0" fontId="46" fillId="0" borderId="59" xfId="0" applyFont="1" applyBorder="1" applyProtection="1">
      <alignment vertical="center"/>
      <protection hidden="1"/>
    </xf>
    <xf numFmtId="183" fontId="70" fillId="0" borderId="0" xfId="0" applyNumberFormat="1" applyFont="1" applyAlignment="1" applyProtection="1">
      <alignment horizontal="center" vertical="center"/>
      <protection hidden="1"/>
    </xf>
    <xf numFmtId="0" fontId="46" fillId="0" borderId="59" xfId="0" applyFont="1" applyBorder="1" applyAlignment="1" applyProtection="1">
      <alignment horizontal="right" vertical="center"/>
      <protection hidden="1"/>
    </xf>
    <xf numFmtId="0" fontId="46" fillId="0" borderId="59" xfId="0" applyFont="1" applyBorder="1" applyAlignment="1" applyProtection="1">
      <alignment horizontal="left" vertical="center"/>
      <protection hidden="1"/>
    </xf>
    <xf numFmtId="0" fontId="82" fillId="0" borderId="0" xfId="0" applyFont="1" applyAlignment="1" applyProtection="1">
      <alignment horizontal="center" vertical="center"/>
      <protection hidden="1"/>
    </xf>
    <xf numFmtId="0" fontId="54" fillId="0" borderId="0" xfId="0" applyFont="1">
      <alignment vertical="center"/>
    </xf>
    <xf numFmtId="0" fontId="29" fillId="0" borderId="60" xfId="0" applyFont="1" applyBorder="1" applyAlignment="1" applyProtection="1">
      <alignment horizontal="right" vertical="center"/>
      <protection hidden="1"/>
    </xf>
    <xf numFmtId="183" fontId="46" fillId="0" borderId="0" xfId="34" applyNumberFormat="1" applyFont="1" applyAlignment="1" applyProtection="1">
      <alignment horizontal="right" vertical="center"/>
      <protection hidden="1"/>
    </xf>
    <xf numFmtId="183" fontId="46" fillId="0" borderId="0" xfId="34" applyNumberFormat="1" applyFont="1" applyAlignment="1" applyProtection="1">
      <alignment horizontal="right" vertical="top"/>
      <protection hidden="1"/>
    </xf>
    <xf numFmtId="0" fontId="65" fillId="0" borderId="0" xfId="0" applyFont="1" applyAlignment="1" applyProtection="1">
      <alignment horizontal="left"/>
      <protection hidden="1"/>
    </xf>
    <xf numFmtId="0" fontId="54" fillId="0" borderId="62" xfId="0" applyFont="1" applyBorder="1" applyProtection="1">
      <alignment vertical="center"/>
      <protection hidden="1"/>
    </xf>
    <xf numFmtId="0" fontId="65" fillId="0" borderId="63" xfId="0" applyFont="1" applyBorder="1" applyAlignment="1" applyProtection="1">
      <alignment horizontal="left" vertical="top"/>
      <protection hidden="1"/>
    </xf>
    <xf numFmtId="0" fontId="54" fillId="0" borderId="64" xfId="0" applyFont="1" applyBorder="1" applyProtection="1">
      <alignment vertical="center"/>
      <protection hidden="1"/>
    </xf>
    <xf numFmtId="0" fontId="62" fillId="28" borderId="65" xfId="0" applyFont="1" applyFill="1" applyBorder="1" applyProtection="1">
      <alignment vertical="center"/>
      <protection hidden="1"/>
    </xf>
    <xf numFmtId="0" fontId="83" fillId="28" borderId="66" xfId="0" applyFont="1" applyFill="1" applyBorder="1" applyProtection="1">
      <alignment vertical="center"/>
      <protection hidden="1"/>
    </xf>
    <xf numFmtId="0" fontId="83" fillId="28" borderId="66" xfId="0" applyFont="1" applyFill="1" applyBorder="1" applyAlignment="1" applyProtection="1">
      <alignment horizontal="right" vertical="center"/>
      <protection hidden="1"/>
    </xf>
    <xf numFmtId="0" fontId="84" fillId="28" borderId="66" xfId="0" applyFont="1" applyFill="1" applyBorder="1" applyAlignment="1" applyProtection="1">
      <alignment horizontal="right" vertical="top"/>
      <protection hidden="1"/>
    </xf>
    <xf numFmtId="0" fontId="58" fillId="28" borderId="66" xfId="0" applyFont="1" applyFill="1" applyBorder="1" applyAlignment="1" applyProtection="1">
      <alignment horizontal="center" vertical="center"/>
      <protection hidden="1"/>
    </xf>
    <xf numFmtId="0" fontId="65" fillId="28" borderId="66" xfId="0" applyFont="1" applyFill="1" applyBorder="1" applyProtection="1">
      <alignment vertical="center"/>
      <protection hidden="1"/>
    </xf>
    <xf numFmtId="0" fontId="84" fillId="28" borderId="68" xfId="0" applyFont="1" applyFill="1" applyBorder="1" applyAlignment="1" applyProtection="1">
      <alignment horizontal="right" vertical="center"/>
      <protection hidden="1"/>
    </xf>
    <xf numFmtId="0" fontId="54" fillId="0" borderId="0" xfId="0" quotePrefix="1" applyFont="1" applyProtection="1">
      <alignment vertical="center"/>
      <protection hidden="1"/>
    </xf>
    <xf numFmtId="0" fontId="65" fillId="0" borderId="59" xfId="0" applyFont="1" applyBorder="1" applyProtection="1">
      <alignment vertical="center"/>
      <protection hidden="1"/>
    </xf>
    <xf numFmtId="0" fontId="35" fillId="0" borderId="0" xfId="0" applyFont="1" applyAlignment="1" applyProtection="1">
      <alignment horizontal="right" vertical="center"/>
      <protection hidden="1"/>
    </xf>
    <xf numFmtId="0" fontId="6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35" fillId="0" borderId="59" xfId="0" applyFont="1" applyBorder="1" applyProtection="1">
      <alignment vertical="center"/>
      <protection hidden="1"/>
    </xf>
    <xf numFmtId="176" fontId="54" fillId="0" borderId="0" xfId="0" applyNumberFormat="1" applyFont="1" applyProtection="1">
      <alignment vertical="center"/>
      <protection hidden="1"/>
    </xf>
    <xf numFmtId="0" fontId="35" fillId="0" borderId="62" xfId="0" applyFont="1" applyBorder="1" applyProtection="1">
      <alignment vertical="center"/>
      <protection hidden="1"/>
    </xf>
    <xf numFmtId="0" fontId="35" fillId="0" borderId="63" xfId="0" applyFont="1" applyBorder="1" applyProtection="1">
      <alignment vertical="center"/>
      <protection hidden="1"/>
    </xf>
    <xf numFmtId="0" fontId="35" fillId="0" borderId="63" xfId="0" applyFont="1" applyBorder="1" applyAlignment="1" applyProtection="1">
      <alignment horizontal="right" vertical="center"/>
      <protection hidden="1"/>
    </xf>
    <xf numFmtId="0" fontId="58" fillId="0" borderId="63" xfId="0" applyFont="1" applyBorder="1" applyProtection="1">
      <alignment vertical="center"/>
      <protection hidden="1"/>
    </xf>
    <xf numFmtId="0" fontId="28" fillId="0" borderId="63" xfId="0" applyFont="1" applyBorder="1" applyAlignment="1" applyProtection="1">
      <alignment horizontal="left" vertical="center"/>
      <protection hidden="1"/>
    </xf>
    <xf numFmtId="0" fontId="65" fillId="0" borderId="63" xfId="0" applyFont="1" applyBorder="1" applyProtection="1">
      <alignment vertical="center"/>
      <protection hidden="1"/>
    </xf>
    <xf numFmtId="0" fontId="65" fillId="0" borderId="64" xfId="0" applyFont="1" applyBorder="1" applyProtection="1">
      <alignment vertical="center"/>
      <protection hidden="1"/>
    </xf>
    <xf numFmtId="0" fontId="77" fillId="0" borderId="0" xfId="0" applyFont="1" applyProtection="1">
      <alignment vertical="center"/>
      <protection hidden="1"/>
    </xf>
    <xf numFmtId="0" fontId="28" fillId="0" borderId="0" xfId="0" applyFont="1" applyAlignment="1" applyProtection="1">
      <alignment horizontal="right" vertical="center"/>
      <protection hidden="1"/>
    </xf>
    <xf numFmtId="0" fontId="47" fillId="0" borderId="0" xfId="0" applyFont="1" applyAlignment="1" applyProtection="1">
      <alignment horizontal="right"/>
      <protection hidden="1"/>
    </xf>
    <xf numFmtId="0" fontId="83" fillId="28" borderId="57" xfId="0" applyFont="1" applyFill="1" applyBorder="1" applyProtection="1">
      <alignment vertical="center"/>
      <protection hidden="1"/>
    </xf>
    <xf numFmtId="0" fontId="83" fillId="28" borderId="57" xfId="0" applyFont="1" applyFill="1" applyBorder="1" applyAlignment="1" applyProtection="1">
      <alignment horizontal="right" vertical="center"/>
      <protection hidden="1"/>
    </xf>
    <xf numFmtId="0" fontId="87" fillId="28" borderId="57" xfId="0" applyFont="1" applyFill="1" applyBorder="1" applyAlignment="1" applyProtection="1">
      <alignment horizontal="right" vertical="top"/>
      <protection hidden="1"/>
    </xf>
    <xf numFmtId="0" fontId="58" fillId="28" borderId="57" xfId="0" applyFont="1" applyFill="1" applyBorder="1" applyAlignment="1" applyProtection="1">
      <alignment horizontal="center" vertical="center"/>
      <protection hidden="1"/>
    </xf>
    <xf numFmtId="0" fontId="65" fillId="28" borderId="57" xfId="0" applyFont="1" applyFill="1" applyBorder="1" applyProtection="1">
      <alignment vertical="center"/>
      <protection hidden="1"/>
    </xf>
    <xf numFmtId="0" fontId="87" fillId="28" borderId="58" xfId="0" applyFont="1" applyFill="1" applyBorder="1" applyAlignment="1" applyProtection="1">
      <alignment horizontal="right" vertical="center"/>
      <protection hidden="1"/>
    </xf>
    <xf numFmtId="0" fontId="6" fillId="31" borderId="82" xfId="0" applyFont="1" applyFill="1" applyBorder="1" applyProtection="1">
      <alignment vertical="center"/>
      <protection hidden="1"/>
    </xf>
    <xf numFmtId="0" fontId="83" fillId="31" borderId="50" xfId="0" applyFont="1" applyFill="1" applyBorder="1" applyProtection="1">
      <alignment vertical="center"/>
      <protection hidden="1"/>
    </xf>
    <xf numFmtId="0" fontId="83" fillId="31" borderId="50" xfId="0" applyFont="1" applyFill="1" applyBorder="1" applyAlignment="1" applyProtection="1">
      <alignment horizontal="right" vertical="center"/>
      <protection hidden="1"/>
    </xf>
    <xf numFmtId="0" fontId="6" fillId="31" borderId="50" xfId="0" applyFont="1" applyFill="1" applyBorder="1" applyProtection="1">
      <alignment vertical="center"/>
      <protection hidden="1"/>
    </xf>
    <xf numFmtId="0" fontId="88" fillId="31" borderId="50" xfId="0" applyFont="1" applyFill="1" applyBorder="1" applyAlignment="1" applyProtection="1">
      <alignment horizontal="center" vertical="center"/>
      <protection hidden="1"/>
    </xf>
    <xf numFmtId="0" fontId="88" fillId="31" borderId="83" xfId="0" applyFont="1" applyFill="1" applyBorder="1" applyAlignment="1" applyProtection="1">
      <alignment horizontal="center" vertical="center"/>
      <protection hidden="1"/>
    </xf>
    <xf numFmtId="187" fontId="47" fillId="0" borderId="0" xfId="0" applyNumberFormat="1" applyFont="1" applyProtection="1">
      <alignment vertical="center"/>
      <protection hidden="1"/>
    </xf>
    <xf numFmtId="0" fontId="89" fillId="31" borderId="82" xfId="0" applyFont="1" applyFill="1" applyBorder="1" applyProtection="1">
      <alignment vertical="center"/>
      <protection hidden="1"/>
    </xf>
    <xf numFmtId="0" fontId="88" fillId="31" borderId="51" xfId="0" applyFont="1" applyFill="1" applyBorder="1" applyAlignment="1" applyProtection="1">
      <alignment horizontal="center" vertical="center"/>
      <protection hidden="1"/>
    </xf>
    <xf numFmtId="0" fontId="89" fillId="31" borderId="61" xfId="0" applyFont="1" applyFill="1" applyBorder="1">
      <alignment vertical="center"/>
    </xf>
    <xf numFmtId="0" fontId="88" fillId="31" borderId="0" xfId="0" applyFont="1" applyFill="1" applyAlignment="1" applyProtection="1">
      <alignment horizontal="center" vertical="center"/>
      <protection hidden="1"/>
    </xf>
    <xf numFmtId="0" fontId="88" fillId="31" borderId="17" xfId="0" applyFont="1" applyFill="1" applyBorder="1" applyAlignment="1" applyProtection="1">
      <alignment horizontal="center" vertical="center"/>
      <protection hidden="1"/>
    </xf>
    <xf numFmtId="0" fontId="89" fillId="31" borderId="49" xfId="0" applyFont="1" applyFill="1" applyBorder="1">
      <alignment vertical="center"/>
    </xf>
    <xf numFmtId="0" fontId="88" fillId="31" borderId="0" xfId="0" applyFont="1" applyFill="1" applyAlignment="1" applyProtection="1">
      <alignment horizontal="left" vertical="center"/>
      <protection hidden="1"/>
    </xf>
    <xf numFmtId="0" fontId="83" fillId="31" borderId="0" xfId="0" applyFont="1" applyFill="1" applyAlignment="1" applyProtection="1">
      <alignment horizontal="right" vertical="center"/>
      <protection hidden="1"/>
    </xf>
    <xf numFmtId="0" fontId="83" fillId="31" borderId="60" xfId="0" applyFont="1" applyFill="1" applyBorder="1" applyAlignment="1" applyProtection="1">
      <alignment horizontal="right" vertical="center"/>
      <protection hidden="1"/>
    </xf>
    <xf numFmtId="0" fontId="89" fillId="31" borderId="82" xfId="0" applyFont="1" applyFill="1" applyBorder="1">
      <alignment vertical="center"/>
    </xf>
    <xf numFmtId="0" fontId="88" fillId="31" borderId="50" xfId="0" applyFont="1" applyFill="1" applyBorder="1" applyAlignment="1" applyProtection="1">
      <alignment horizontal="left" vertical="center"/>
      <protection hidden="1"/>
    </xf>
    <xf numFmtId="0" fontId="83" fillId="31" borderId="51" xfId="0" applyFont="1" applyFill="1" applyBorder="1" applyAlignment="1" applyProtection="1">
      <alignment horizontal="right" vertical="center"/>
      <protection hidden="1"/>
    </xf>
    <xf numFmtId="0" fontId="89" fillId="31" borderId="0" xfId="0" applyFont="1" applyFill="1">
      <alignment vertical="center"/>
    </xf>
    <xf numFmtId="0" fontId="83" fillId="31" borderId="83" xfId="0" applyFont="1" applyFill="1" applyBorder="1" applyAlignment="1" applyProtection="1">
      <alignment horizontal="right" vertical="center"/>
      <protection hidden="1"/>
    </xf>
    <xf numFmtId="0" fontId="61" fillId="32" borderId="65" xfId="0" applyFont="1" applyFill="1" applyBorder="1" applyProtection="1">
      <alignment vertical="center"/>
      <protection hidden="1"/>
    </xf>
    <xf numFmtId="0" fontId="83" fillId="32" borderId="66" xfId="0" applyFont="1" applyFill="1" applyBorder="1" applyProtection="1">
      <alignment vertical="center"/>
      <protection hidden="1"/>
    </xf>
    <xf numFmtId="0" fontId="83" fillId="32" borderId="66" xfId="0" applyFont="1" applyFill="1" applyBorder="1" applyAlignment="1" applyProtection="1">
      <alignment horizontal="right" vertical="center"/>
      <protection hidden="1"/>
    </xf>
    <xf numFmtId="0" fontId="84" fillId="32" borderId="66" xfId="0" applyFont="1" applyFill="1" applyBorder="1" applyAlignment="1" applyProtection="1">
      <alignment vertical="top"/>
      <protection hidden="1"/>
    </xf>
    <xf numFmtId="0" fontId="65" fillId="32" borderId="66" xfId="0" applyFont="1" applyFill="1" applyBorder="1" applyProtection="1">
      <alignment vertical="center"/>
      <protection hidden="1"/>
    </xf>
    <xf numFmtId="0" fontId="87" fillId="32" borderId="66" xfId="0" applyFont="1" applyFill="1" applyBorder="1" applyProtection="1">
      <alignment vertical="center"/>
      <protection hidden="1"/>
    </xf>
    <xf numFmtId="0" fontId="84" fillId="32" borderId="68" xfId="0" applyFont="1" applyFill="1" applyBorder="1" applyAlignment="1" applyProtection="1">
      <alignment horizontal="right" vertical="center"/>
      <protection hidden="1"/>
    </xf>
    <xf numFmtId="0" fontId="61" fillId="33" borderId="56" xfId="0" applyFont="1" applyFill="1" applyBorder="1" applyProtection="1">
      <alignment vertical="center"/>
      <protection hidden="1"/>
    </xf>
    <xf numFmtId="0" fontId="83" fillId="33" borderId="57" xfId="0" applyFont="1" applyFill="1" applyBorder="1" applyProtection="1">
      <alignment vertical="center"/>
      <protection hidden="1"/>
    </xf>
    <xf numFmtId="0" fontId="83" fillId="33" borderId="57" xfId="0" applyFont="1" applyFill="1" applyBorder="1" applyAlignment="1" applyProtection="1">
      <alignment horizontal="right" vertical="center"/>
      <protection hidden="1"/>
    </xf>
    <xf numFmtId="0" fontId="87" fillId="33" borderId="57" xfId="0" applyFont="1" applyFill="1" applyBorder="1" applyProtection="1">
      <alignment vertical="center"/>
      <protection hidden="1"/>
    </xf>
    <xf numFmtId="0" fontId="4" fillId="33" borderId="57" xfId="0" applyFont="1" applyFill="1" applyBorder="1" applyProtection="1">
      <alignment vertical="center"/>
      <protection hidden="1"/>
    </xf>
    <xf numFmtId="0" fontId="65" fillId="33" borderId="57" xfId="0" applyFont="1" applyFill="1" applyBorder="1" applyProtection="1">
      <alignment vertical="center"/>
      <protection hidden="1"/>
    </xf>
    <xf numFmtId="0" fontId="4" fillId="33" borderId="58" xfId="0" applyFont="1" applyFill="1" applyBorder="1" applyAlignment="1" applyProtection="1">
      <alignment horizontal="right" vertical="center"/>
      <protection hidden="1"/>
    </xf>
    <xf numFmtId="0" fontId="57" fillId="34" borderId="56" xfId="0" applyFont="1" applyFill="1" applyBorder="1" applyAlignment="1" applyProtection="1">
      <alignment horizontal="left" vertical="center"/>
      <protection hidden="1"/>
    </xf>
    <xf numFmtId="0" fontId="57" fillId="34" borderId="57" xfId="0" applyFont="1" applyFill="1" applyBorder="1" applyAlignment="1" applyProtection="1">
      <alignment horizontal="left" vertical="center"/>
      <protection hidden="1"/>
    </xf>
    <xf numFmtId="0" fontId="57" fillId="34" borderId="57" xfId="0" applyFont="1" applyFill="1" applyBorder="1" applyAlignment="1" applyProtection="1">
      <alignment horizontal="right" vertical="center"/>
      <protection hidden="1"/>
    </xf>
    <xf numFmtId="0" fontId="38" fillId="29" borderId="57" xfId="0" applyFont="1" applyFill="1" applyBorder="1" applyProtection="1">
      <alignment vertical="center"/>
      <protection hidden="1"/>
    </xf>
    <xf numFmtId="0" fontId="35" fillId="29" borderId="57" xfId="0" applyFont="1" applyFill="1" applyBorder="1" applyProtection="1">
      <alignment vertical="center"/>
      <protection hidden="1"/>
    </xf>
    <xf numFmtId="0" fontId="65" fillId="29" borderId="57" xfId="0" applyFont="1" applyFill="1" applyBorder="1" applyProtection="1">
      <alignment vertical="center"/>
      <protection hidden="1"/>
    </xf>
    <xf numFmtId="0" fontId="35" fillId="29" borderId="58" xfId="0" applyFont="1" applyFill="1" applyBorder="1" applyAlignment="1" applyProtection="1">
      <alignment horizontal="right" vertical="center"/>
      <protection hidden="1"/>
    </xf>
    <xf numFmtId="0" fontId="57" fillId="34" borderId="59" xfId="0" applyFont="1" applyFill="1" applyBorder="1" applyAlignment="1" applyProtection="1">
      <alignment horizontal="left" vertical="center"/>
      <protection hidden="1"/>
    </xf>
    <xf numFmtId="49" fontId="34" fillId="34" borderId="0" xfId="0" applyNumberFormat="1" applyFont="1" applyFill="1" applyAlignment="1" applyProtection="1">
      <alignment horizontal="left" vertical="center"/>
      <protection hidden="1"/>
    </xf>
    <xf numFmtId="49" fontId="35" fillId="34" borderId="0" xfId="0" applyNumberFormat="1" applyFont="1" applyFill="1" applyAlignment="1" applyProtection="1">
      <alignment horizontal="right" vertical="center"/>
      <protection hidden="1"/>
    </xf>
    <xf numFmtId="49" fontId="28" fillId="24" borderId="0" xfId="0" applyNumberFormat="1" applyFont="1" applyFill="1" applyAlignment="1" applyProtection="1">
      <alignment horizontal="left" vertical="center"/>
      <protection locked="0"/>
    </xf>
    <xf numFmtId="49" fontId="34" fillId="0" borderId="0" xfId="0" applyNumberFormat="1" applyFont="1" applyAlignment="1" applyProtection="1">
      <alignment horizontal="left" vertical="center"/>
      <protection hidden="1"/>
    </xf>
    <xf numFmtId="49" fontId="35" fillId="0" borderId="0" xfId="0" applyNumberFormat="1" applyFont="1" applyAlignment="1" applyProtection="1">
      <alignment horizontal="left" vertical="center"/>
      <protection hidden="1"/>
    </xf>
    <xf numFmtId="49" fontId="28" fillId="24" borderId="0" xfId="0" applyNumberFormat="1" applyFont="1" applyFill="1" applyAlignment="1" applyProtection="1">
      <alignment horizontal="right" vertical="center"/>
      <protection locked="0"/>
    </xf>
    <xf numFmtId="0" fontId="35" fillId="24" borderId="0" xfId="0" applyFont="1" applyFill="1" applyAlignment="1" applyProtection="1">
      <alignment horizontal="center" vertical="center"/>
      <protection locked="0"/>
    </xf>
    <xf numFmtId="0" fontId="35" fillId="0" borderId="0" xfId="0" applyFont="1" applyAlignment="1" applyProtection="1">
      <alignment horizontal="center" vertical="center"/>
      <protection hidden="1"/>
    </xf>
    <xf numFmtId="49" fontId="28" fillId="0" borderId="0" xfId="0" applyNumberFormat="1" applyFont="1" applyAlignment="1" applyProtection="1">
      <alignment horizontal="center" vertical="center"/>
      <protection hidden="1"/>
    </xf>
    <xf numFmtId="49" fontId="28" fillId="0" borderId="60" xfId="0" applyNumberFormat="1" applyFont="1" applyBorder="1" applyAlignment="1" applyProtection="1">
      <alignment horizontal="left" vertical="center"/>
      <protection hidden="1"/>
    </xf>
    <xf numFmtId="0" fontId="34" fillId="34" borderId="0" xfId="0" applyFont="1" applyFill="1" applyProtection="1">
      <alignment vertical="center"/>
      <protection hidden="1"/>
    </xf>
    <xf numFmtId="0" fontId="35" fillId="34" borderId="0" xfId="0" applyFont="1" applyFill="1" applyAlignment="1" applyProtection="1">
      <alignment horizontal="right" vertical="center"/>
      <protection hidden="1"/>
    </xf>
    <xf numFmtId="0" fontId="35" fillId="24" borderId="0" xfId="0" applyFont="1" applyFill="1" applyProtection="1">
      <alignment vertical="center"/>
      <protection locked="0"/>
    </xf>
    <xf numFmtId="0" fontId="35" fillId="24" borderId="0" xfId="0" applyFont="1" applyFill="1" applyAlignment="1" applyProtection="1">
      <alignment horizontal="right" vertical="center"/>
      <protection locked="0"/>
    </xf>
    <xf numFmtId="0" fontId="35" fillId="0" borderId="60" xfId="0" applyFont="1" applyBorder="1" applyProtection="1">
      <alignment vertical="center"/>
      <protection hidden="1"/>
    </xf>
    <xf numFmtId="0" fontId="80" fillId="0" borderId="0" xfId="0" applyFont="1" applyProtection="1">
      <alignment vertical="center"/>
      <protection hidden="1"/>
    </xf>
    <xf numFmtId="0" fontId="80" fillId="34" borderId="59" xfId="0" applyFont="1" applyFill="1" applyBorder="1" applyProtection="1">
      <alignment vertical="center"/>
      <protection hidden="1"/>
    </xf>
    <xf numFmtId="0" fontId="34" fillId="34" borderId="0" xfId="0" applyFont="1" applyFill="1" applyAlignment="1" applyProtection="1">
      <alignment horizontal="left" vertical="center"/>
      <protection hidden="1"/>
    </xf>
    <xf numFmtId="49" fontId="35" fillId="0" borderId="0" xfId="0" applyNumberFormat="1" applyFont="1" applyAlignment="1" applyProtection="1">
      <alignment horizontal="center" vertical="center"/>
      <protection hidden="1"/>
    </xf>
    <xf numFmtId="0" fontId="35" fillId="34" borderId="0" xfId="0" applyFont="1" applyFill="1" applyAlignment="1" applyProtection="1">
      <alignment horizontal="left" vertical="center"/>
      <protection hidden="1"/>
    </xf>
    <xf numFmtId="49" fontId="35" fillId="0" borderId="60" xfId="0" applyNumberFormat="1" applyFont="1" applyBorder="1" applyAlignment="1" applyProtection="1">
      <alignment horizontal="left" vertical="center"/>
      <protection hidden="1"/>
    </xf>
    <xf numFmtId="0" fontId="34" fillId="0" borderId="0" xfId="0" applyFont="1" applyProtection="1">
      <alignment vertical="center"/>
      <protection hidden="1"/>
    </xf>
    <xf numFmtId="0" fontId="57" fillId="34" borderId="62" xfId="0" applyFont="1" applyFill="1" applyBorder="1" applyAlignment="1" applyProtection="1">
      <alignment horizontal="left" vertical="center"/>
      <protection hidden="1"/>
    </xf>
    <xf numFmtId="0" fontId="35" fillId="24" borderId="63" xfId="0" applyFont="1" applyFill="1" applyBorder="1" applyAlignment="1" applyProtection="1">
      <alignment horizontal="left" vertical="center"/>
      <protection locked="0"/>
    </xf>
    <xf numFmtId="0" fontId="35" fillId="34" borderId="63" xfId="0" applyFont="1" applyFill="1" applyBorder="1" applyAlignment="1" applyProtection="1">
      <alignment horizontal="right" vertical="center"/>
      <protection hidden="1"/>
    </xf>
    <xf numFmtId="0" fontId="35" fillId="24" borderId="63" xfId="0" applyFont="1" applyFill="1" applyBorder="1" applyProtection="1">
      <alignment vertical="center"/>
      <protection locked="0"/>
    </xf>
    <xf numFmtId="0" fontId="34" fillId="0" borderId="63" xfId="0" applyFont="1" applyBorder="1" applyProtection="1">
      <alignment vertical="center"/>
      <protection hidden="1"/>
    </xf>
    <xf numFmtId="0" fontId="35" fillId="24" borderId="63" xfId="0" applyFont="1" applyFill="1" applyBorder="1" applyAlignment="1" applyProtection="1">
      <alignment horizontal="right" vertical="center"/>
      <protection locked="0"/>
    </xf>
    <xf numFmtId="0" fontId="35" fillId="0" borderId="63" xfId="0" applyFont="1" applyBorder="1" applyAlignment="1" applyProtection="1">
      <alignment horizontal="center" vertical="center"/>
      <protection hidden="1"/>
    </xf>
    <xf numFmtId="0" fontId="35" fillId="0" borderId="64" xfId="0" applyFont="1" applyBorder="1" applyProtection="1">
      <alignment vertical="center"/>
      <protection hidden="1"/>
    </xf>
    <xf numFmtId="0" fontId="61" fillId="33" borderId="65" xfId="0" applyFont="1" applyFill="1" applyBorder="1" applyAlignment="1" applyProtection="1">
      <alignment horizontal="left" vertical="center"/>
      <protection hidden="1"/>
    </xf>
    <xf numFmtId="0" fontId="87" fillId="33" borderId="66" xfId="0" applyFont="1" applyFill="1" applyBorder="1" applyAlignment="1" applyProtection="1">
      <alignment horizontal="left" vertical="center"/>
      <protection hidden="1"/>
    </xf>
    <xf numFmtId="0" fontId="87" fillId="33" borderId="66" xfId="0" applyFont="1" applyFill="1" applyBorder="1" applyAlignment="1" applyProtection="1">
      <alignment horizontal="right" vertical="center"/>
      <protection hidden="1"/>
    </xf>
    <xf numFmtId="0" fontId="87" fillId="33" borderId="66" xfId="0" applyFont="1" applyFill="1" applyBorder="1" applyProtection="1">
      <alignment vertical="center"/>
      <protection hidden="1"/>
    </xf>
    <xf numFmtId="0" fontId="92" fillId="33" borderId="66" xfId="0" applyFont="1" applyFill="1" applyBorder="1" applyProtection="1">
      <alignment vertical="center"/>
      <protection hidden="1"/>
    </xf>
    <xf numFmtId="0" fontId="92" fillId="33" borderId="68" xfId="0" applyFont="1" applyFill="1" applyBorder="1" applyProtection="1">
      <alignment vertical="center"/>
      <protection hidden="1"/>
    </xf>
    <xf numFmtId="0" fontId="6" fillId="30" borderId="56" xfId="0" applyFont="1" applyFill="1" applyBorder="1" applyProtection="1">
      <alignment vertical="center"/>
      <protection hidden="1"/>
    </xf>
    <xf numFmtId="0" fontId="88" fillId="30" borderId="57" xfId="0" applyFont="1" applyFill="1" applyBorder="1" applyProtection="1">
      <alignment vertical="center"/>
      <protection hidden="1"/>
    </xf>
    <xf numFmtId="0" fontId="88" fillId="30" borderId="57" xfId="0" applyFont="1" applyFill="1" applyBorder="1" applyAlignment="1" applyProtection="1">
      <alignment horizontal="right" vertical="center"/>
      <protection hidden="1"/>
    </xf>
    <xf numFmtId="181" fontId="62" fillId="30" borderId="57" xfId="0" applyNumberFormat="1" applyFont="1" applyFill="1" applyBorder="1" applyAlignment="1" applyProtection="1">
      <alignment horizontal="center" vertical="center"/>
      <protection hidden="1"/>
    </xf>
    <xf numFmtId="0" fontId="80" fillId="30" borderId="57" xfId="0" applyFont="1" applyFill="1" applyBorder="1" applyProtection="1">
      <alignment vertical="center"/>
      <protection hidden="1"/>
    </xf>
    <xf numFmtId="0" fontId="6" fillId="30" borderId="84" xfId="0" applyFont="1" applyFill="1" applyBorder="1" applyProtection="1">
      <alignment vertical="center"/>
      <protection hidden="1"/>
    </xf>
    <xf numFmtId="0" fontId="62" fillId="30" borderId="57" xfId="0" applyFont="1" applyFill="1" applyBorder="1" applyProtection="1">
      <alignment vertical="center"/>
      <protection hidden="1"/>
    </xf>
    <xf numFmtId="0" fontId="62" fillId="30" borderId="57" xfId="0" applyFont="1" applyFill="1" applyBorder="1" applyAlignment="1" applyProtection="1">
      <alignment horizontal="right" vertical="center"/>
      <protection hidden="1"/>
    </xf>
    <xf numFmtId="0" fontId="88" fillId="30" borderId="58" xfId="0" applyFont="1" applyFill="1" applyBorder="1" applyProtection="1">
      <alignment vertical="center"/>
      <protection hidden="1"/>
    </xf>
    <xf numFmtId="0" fontId="65" fillId="0" borderId="59" xfId="0" applyFont="1" applyBorder="1" applyAlignment="1" applyProtection="1">
      <alignment horizontal="left" vertical="center"/>
      <protection hidden="1"/>
    </xf>
    <xf numFmtId="0" fontId="93" fillId="24" borderId="0" xfId="0" applyFont="1" applyFill="1" applyAlignment="1" applyProtection="1">
      <alignment horizontal="left" vertical="center"/>
      <protection locked="0"/>
    </xf>
    <xf numFmtId="0" fontId="94" fillId="0" borderId="0" xfId="0" applyFont="1" applyAlignment="1" applyProtection="1">
      <alignment horizontal="right" vertical="center"/>
      <protection hidden="1"/>
    </xf>
    <xf numFmtId="0" fontId="93" fillId="24" borderId="61" xfId="0" applyFont="1" applyFill="1" applyBorder="1" applyAlignment="1" applyProtection="1">
      <alignment horizontal="left" vertical="center"/>
      <protection locked="0"/>
    </xf>
    <xf numFmtId="0" fontId="81" fillId="0" borderId="0" xfId="0" applyFont="1" applyProtection="1">
      <alignment vertical="center"/>
      <protection hidden="1"/>
    </xf>
    <xf numFmtId="0" fontId="65" fillId="0" borderId="62" xfId="0" applyFont="1" applyBorder="1" applyAlignment="1" applyProtection="1">
      <alignment horizontal="left" vertical="center"/>
      <protection hidden="1"/>
    </xf>
    <xf numFmtId="0" fontId="94" fillId="24" borderId="63" xfId="0" applyFont="1" applyFill="1" applyBorder="1" applyAlignment="1" applyProtection="1">
      <alignment horizontal="left" vertical="center"/>
      <protection locked="0"/>
    </xf>
    <xf numFmtId="0" fontId="94" fillId="0" borderId="63" xfId="0" applyFont="1" applyBorder="1" applyAlignment="1" applyProtection="1">
      <alignment horizontal="right" vertical="center"/>
      <protection hidden="1"/>
    </xf>
    <xf numFmtId="0" fontId="94" fillId="24" borderId="80" xfId="0" applyFont="1" applyFill="1" applyBorder="1" applyAlignment="1" applyProtection="1">
      <alignment horizontal="left" vertical="center"/>
      <protection locked="0"/>
    </xf>
    <xf numFmtId="0" fontId="40" fillId="0" borderId="63" xfId="0" applyFont="1" applyBorder="1" applyAlignment="1" applyProtection="1">
      <alignment horizontal="left" vertical="top"/>
      <protection hidden="1"/>
    </xf>
    <xf numFmtId="0" fontId="40" fillId="0" borderId="64" xfId="0" applyFont="1" applyBorder="1" applyAlignment="1" applyProtection="1">
      <alignment horizontal="left" vertical="top"/>
      <protection hidden="1"/>
    </xf>
    <xf numFmtId="0" fontId="95" fillId="0" borderId="49" xfId="0" quotePrefix="1" applyFont="1" applyBorder="1" applyAlignment="1" applyProtection="1">
      <alignment horizontal="left" vertical="center"/>
      <protection hidden="1"/>
    </xf>
    <xf numFmtId="0" fontId="96" fillId="0" borderId="50" xfId="0" applyFont="1" applyBorder="1" applyAlignment="1" applyProtection="1">
      <alignment horizontal="right" vertical="center"/>
      <protection hidden="1"/>
    </xf>
    <xf numFmtId="0" fontId="57" fillId="0" borderId="50" xfId="0" applyFont="1" applyBorder="1" applyAlignment="1" applyProtection="1">
      <alignment horizontal="right" vertical="center"/>
      <protection hidden="1"/>
    </xf>
    <xf numFmtId="0" fontId="96" fillId="0" borderId="50" xfId="0" quotePrefix="1" applyFont="1" applyBorder="1" applyAlignment="1" applyProtection="1">
      <alignment horizontal="left" vertical="center"/>
      <protection hidden="1"/>
    </xf>
    <xf numFmtId="0" fontId="54" fillId="0" borderId="50" xfId="0" applyFont="1" applyBorder="1" applyProtection="1">
      <alignment vertical="center"/>
      <protection hidden="1"/>
    </xf>
    <xf numFmtId="0" fontId="96" fillId="0" borderId="50" xfId="0" quotePrefix="1" applyFont="1" applyBorder="1" applyAlignment="1" applyProtection="1">
      <alignment horizontal="center" vertical="center"/>
      <protection hidden="1"/>
    </xf>
    <xf numFmtId="0" fontId="96" fillId="0" borderId="50" xfId="0" applyFont="1" applyBorder="1" applyAlignment="1" applyProtection="1">
      <alignment horizontal="center" vertical="center"/>
      <protection hidden="1"/>
    </xf>
    <xf numFmtId="0" fontId="96" fillId="0" borderId="50" xfId="0" applyFont="1" applyBorder="1" applyProtection="1">
      <alignment vertical="center"/>
      <protection hidden="1"/>
    </xf>
    <xf numFmtId="0" fontId="96" fillId="0" borderId="51" xfId="0" applyFont="1" applyBorder="1" applyProtection="1">
      <alignment vertical="center"/>
      <protection hidden="1"/>
    </xf>
    <xf numFmtId="0" fontId="95" fillId="0" borderId="61" xfId="0" quotePrefix="1" applyFont="1" applyBorder="1" applyAlignment="1" applyProtection="1">
      <alignment horizontal="left" vertical="center"/>
      <protection hidden="1"/>
    </xf>
    <xf numFmtId="0" fontId="97" fillId="0" borderId="0" xfId="0" applyFont="1" applyAlignment="1" applyProtection="1">
      <alignment horizontal="right" vertical="center"/>
      <protection hidden="1"/>
    </xf>
    <xf numFmtId="0" fontId="96" fillId="0" borderId="0" xfId="0" applyFont="1" applyAlignment="1" applyProtection="1">
      <alignment horizontal="center" vertical="center"/>
      <protection hidden="1"/>
    </xf>
    <xf numFmtId="0" fontId="96" fillId="0" borderId="0" xfId="0" applyFont="1" applyAlignment="1" applyProtection="1">
      <alignment horizontal="right" vertical="center"/>
      <protection hidden="1"/>
    </xf>
    <xf numFmtId="0" fontId="96" fillId="0" borderId="17" xfId="0" applyFont="1" applyBorder="1" applyAlignment="1" applyProtection="1">
      <alignment horizontal="right" vertical="center"/>
      <protection hidden="1"/>
    </xf>
    <xf numFmtId="0" fontId="97" fillId="0" borderId="0" xfId="0" applyFont="1" applyAlignment="1" applyProtection="1">
      <alignment horizontal="left" vertical="center"/>
      <protection hidden="1"/>
    </xf>
    <xf numFmtId="0" fontId="97" fillId="0" borderId="0" xfId="0" quotePrefix="1" applyFont="1" applyAlignment="1" applyProtection="1">
      <alignment horizontal="left" vertical="center"/>
      <protection hidden="1"/>
    </xf>
    <xf numFmtId="0" fontId="65" fillId="0" borderId="0" xfId="0" quotePrefix="1" applyFont="1" applyAlignment="1" applyProtection="1">
      <alignment horizontal="left" vertical="center"/>
      <protection hidden="1"/>
    </xf>
    <xf numFmtId="0" fontId="98" fillId="0" borderId="0" xfId="0" quotePrefix="1" applyFont="1" applyAlignment="1" applyProtection="1">
      <alignment horizontal="center" vertical="center"/>
      <protection hidden="1"/>
    </xf>
    <xf numFmtId="0" fontId="98" fillId="0" borderId="0" xfId="0" applyFont="1" applyAlignment="1" applyProtection="1">
      <alignment horizontal="center" vertical="center"/>
      <protection hidden="1"/>
    </xf>
    <xf numFmtId="0" fontId="65" fillId="0" borderId="17" xfId="0" applyFont="1" applyBorder="1" applyProtection="1">
      <alignment vertical="center"/>
      <protection hidden="1"/>
    </xf>
    <xf numFmtId="177" fontId="54" fillId="0" borderId="0" xfId="0" applyNumberFormat="1" applyFont="1" applyProtection="1">
      <alignment vertical="center"/>
      <protection hidden="1"/>
    </xf>
    <xf numFmtId="0" fontId="57" fillId="0" borderId="61" xfId="0" applyFont="1" applyBorder="1" applyAlignment="1" applyProtection="1">
      <alignment horizontal="left" vertical="center"/>
      <protection hidden="1"/>
    </xf>
    <xf numFmtId="0" fontId="98" fillId="0" borderId="0" xfId="0" applyFont="1" applyProtection="1">
      <alignment vertical="center"/>
      <protection hidden="1"/>
    </xf>
    <xf numFmtId="0" fontId="57" fillId="0" borderId="53" xfId="0" applyFont="1" applyBorder="1" applyAlignment="1" applyProtection="1">
      <alignment horizontal="left" vertical="center"/>
      <protection hidden="1"/>
    </xf>
    <xf numFmtId="0" fontId="97" fillId="0" borderId="54" xfId="0" applyFont="1" applyBorder="1" applyAlignment="1" applyProtection="1">
      <alignment horizontal="right" vertical="center"/>
      <protection hidden="1"/>
    </xf>
    <xf numFmtId="0" fontId="97" fillId="0" borderId="54" xfId="0" applyFont="1" applyBorder="1" applyAlignment="1" applyProtection="1">
      <alignment horizontal="left" vertical="center"/>
      <protection hidden="1"/>
    </xf>
    <xf numFmtId="0" fontId="57" fillId="0" borderId="54" xfId="0" applyFont="1" applyBorder="1" applyProtection="1">
      <alignment vertical="center"/>
      <protection hidden="1"/>
    </xf>
    <xf numFmtId="0" fontId="58" fillId="0" borderId="54" xfId="0" applyFont="1" applyBorder="1" applyProtection="1">
      <alignment vertical="center"/>
      <protection hidden="1"/>
    </xf>
    <xf numFmtId="0" fontId="98" fillId="0" borderId="54" xfId="0" applyFont="1" applyBorder="1" applyProtection="1">
      <alignment vertical="center"/>
      <protection hidden="1"/>
    </xf>
    <xf numFmtId="0" fontId="58" fillId="0" borderId="54" xfId="0" applyFont="1" applyBorder="1" applyAlignment="1" applyProtection="1">
      <alignment horizontal="center" vertical="center"/>
      <protection hidden="1"/>
    </xf>
    <xf numFmtId="0" fontId="65" fillId="0" borderId="54" xfId="0" applyFont="1" applyBorder="1" applyProtection="1">
      <alignment vertical="center"/>
      <protection hidden="1"/>
    </xf>
    <xf numFmtId="0" fontId="65" fillId="0" borderId="55" xfId="0" applyFont="1" applyBorder="1" applyProtection="1">
      <alignment vertical="center"/>
      <protection hidden="1"/>
    </xf>
    <xf numFmtId="0" fontId="65" fillId="0" borderId="0" xfId="0" applyFont="1" applyAlignment="1" applyProtection="1">
      <alignment horizontal="left" vertical="center"/>
      <protection hidden="1"/>
    </xf>
    <xf numFmtId="0" fontId="99" fillId="0" borderId="0" xfId="0" quotePrefix="1" applyFont="1" applyAlignment="1" applyProtection="1">
      <alignment horizontal="left" vertical="center"/>
      <protection hidden="1"/>
    </xf>
    <xf numFmtId="0" fontId="100" fillId="0" borderId="0" xfId="0" quotePrefix="1" applyFont="1" applyAlignment="1" applyProtection="1">
      <alignment horizontal="left" vertical="center"/>
      <protection hidden="1"/>
    </xf>
    <xf numFmtId="0" fontId="100" fillId="0" borderId="0" xfId="0" quotePrefix="1" applyFont="1" applyAlignment="1" applyProtection="1">
      <alignment horizontal="right" vertical="center"/>
      <protection hidden="1"/>
    </xf>
    <xf numFmtId="0" fontId="99" fillId="0" borderId="0" xfId="0" quotePrefix="1" applyFont="1" applyAlignment="1" applyProtection="1">
      <alignment horizontal="right" vertical="center"/>
      <protection hidden="1"/>
    </xf>
    <xf numFmtId="179" fontId="38" fillId="0" borderId="0" xfId="0" applyNumberFormat="1" applyFont="1" applyAlignment="1" applyProtection="1">
      <alignment horizontal="left"/>
      <protection hidden="1"/>
    </xf>
    <xf numFmtId="0" fontId="29" fillId="35" borderId="10" xfId="0" applyFont="1" applyFill="1" applyBorder="1" applyProtection="1">
      <alignment vertical="center"/>
      <protection hidden="1"/>
    </xf>
    <xf numFmtId="0" fontId="38" fillId="0" borderId="0" xfId="0" applyFont="1" applyAlignment="1" applyProtection="1">
      <alignment vertical="top"/>
      <protection hidden="1"/>
    </xf>
    <xf numFmtId="0" fontId="107" fillId="0" borderId="0" xfId="0" applyFont="1">
      <alignment vertical="center"/>
    </xf>
    <xf numFmtId="0" fontId="108" fillId="0" borderId="0" xfId="0" applyFont="1" applyAlignment="1">
      <alignment horizontal="center" vertical="center"/>
    </xf>
    <xf numFmtId="0" fontId="34" fillId="0" borderId="89" xfId="0" applyFont="1" applyBorder="1">
      <alignment vertical="center"/>
    </xf>
    <xf numFmtId="0" fontId="34" fillId="0" borderId="89" xfId="0" applyFont="1" applyBorder="1" applyAlignment="1">
      <alignment horizontal="left" vertical="top" wrapText="1"/>
    </xf>
    <xf numFmtId="3" fontId="28" fillId="0" borderId="0" xfId="0" applyNumberFormat="1" applyFont="1" applyAlignment="1">
      <alignment horizontal="left" vertical="center"/>
    </xf>
    <xf numFmtId="0" fontId="34" fillId="0" borderId="0" xfId="0" applyFont="1">
      <alignment vertical="center"/>
    </xf>
    <xf numFmtId="0" fontId="0" fillId="29" borderId="93" xfId="0" applyFill="1" applyBorder="1" applyAlignment="1">
      <alignment horizontal="center" vertical="center"/>
    </xf>
    <xf numFmtId="0" fontId="0" fillId="29" borderId="94" xfId="0" applyFill="1" applyBorder="1" applyAlignment="1">
      <alignment horizontal="center" vertical="center"/>
    </xf>
    <xf numFmtId="0" fontId="0" fillId="29" borderId="95" xfId="0" applyFill="1" applyBorder="1">
      <alignment vertical="center"/>
    </xf>
    <xf numFmtId="0" fontId="0" fillId="25" borderId="88" xfId="0" applyFill="1" applyBorder="1" applyAlignment="1">
      <alignment horizontal="center" vertical="center"/>
    </xf>
    <xf numFmtId="0" fontId="0" fillId="25" borderId="96" xfId="0" applyFill="1" applyBorder="1" applyAlignment="1">
      <alignment horizontal="center" vertical="center" wrapText="1"/>
    </xf>
    <xf numFmtId="0" fontId="0" fillId="0" borderId="0" xfId="0" applyAlignment="1">
      <alignment horizontal="left" vertical="center"/>
    </xf>
    <xf numFmtId="0" fontId="46" fillId="0" borderId="0" xfId="0" applyFont="1" applyAlignment="1">
      <alignment horizontal="left" vertical="center"/>
    </xf>
    <xf numFmtId="0" fontId="29" fillId="0" borderId="0" xfId="0" applyFont="1">
      <alignment vertical="center"/>
    </xf>
    <xf numFmtId="0" fontId="34" fillId="0" borderId="54" xfId="0" applyFont="1" applyBorder="1" applyAlignment="1">
      <alignment horizontal="center" vertical="center"/>
    </xf>
    <xf numFmtId="0" fontId="46" fillId="0" borderId="0" xfId="0" applyFont="1" applyAlignment="1" applyProtection="1">
      <alignment horizontal="left" vertical="center"/>
      <protection hidden="1"/>
    </xf>
    <xf numFmtId="0" fontId="29" fillId="0" borderId="0" xfId="0" applyFont="1" applyProtection="1">
      <alignment vertical="center"/>
      <protection hidden="1"/>
    </xf>
    <xf numFmtId="0" fontId="110" fillId="0" borderId="0" xfId="0" applyFont="1" applyProtection="1">
      <alignment vertical="center"/>
      <protection hidden="1"/>
    </xf>
    <xf numFmtId="0" fontId="29" fillId="36" borderId="91" xfId="0" applyFont="1" applyFill="1" applyBorder="1" applyProtection="1">
      <alignment vertical="center"/>
      <protection hidden="1"/>
    </xf>
    <xf numFmtId="0" fontId="38" fillId="0" borderId="0" xfId="0" applyFont="1" applyProtection="1">
      <alignment vertical="center"/>
      <protection hidden="1"/>
    </xf>
    <xf numFmtId="0" fontId="43" fillId="0" borderId="0" xfId="0" applyFont="1" applyProtection="1">
      <alignment vertical="center"/>
      <protection hidden="1"/>
    </xf>
    <xf numFmtId="0" fontId="111" fillId="0" borderId="0" xfId="0" applyFont="1" applyProtection="1">
      <alignment vertical="center"/>
      <protection hidden="1"/>
    </xf>
    <xf numFmtId="0" fontId="43" fillId="0" borderId="0" xfId="0" applyFont="1" applyAlignment="1" applyProtection="1">
      <alignment horizontal="left" vertical="center"/>
      <protection hidden="1"/>
    </xf>
    <xf numFmtId="0" fontId="28" fillId="0" borderId="0" xfId="0" applyFont="1" applyAlignment="1">
      <alignment horizontal="left" vertical="center"/>
    </xf>
    <xf numFmtId="178" fontId="29" fillId="29" borderId="49"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centerContinuous" vertical="center"/>
      <protection hidden="1"/>
    </xf>
    <xf numFmtId="0" fontId="38" fillId="29" borderId="47" xfId="0" applyFont="1" applyFill="1" applyBorder="1" applyAlignment="1" applyProtection="1">
      <alignment horizontal="right" vertical="center"/>
      <protection hidden="1"/>
    </xf>
    <xf numFmtId="2" fontId="29" fillId="29" borderId="47" xfId="0" applyNumberFormat="1" applyFont="1" applyFill="1" applyBorder="1" applyAlignment="1" applyProtection="1">
      <alignment horizontal="left" vertical="center"/>
      <protection hidden="1"/>
    </xf>
    <xf numFmtId="186" fontId="27" fillId="29" borderId="91" xfId="0" applyNumberFormat="1" applyFont="1" applyFill="1" applyBorder="1" applyAlignment="1" applyProtection="1">
      <alignment horizontal="center" vertical="center"/>
      <protection locked="0" hidden="1"/>
    </xf>
    <xf numFmtId="0" fontId="27" fillId="25" borderId="101" xfId="0" applyFont="1" applyFill="1" applyBorder="1" applyAlignment="1" applyProtection="1">
      <alignment horizontal="center" vertical="center"/>
      <protection hidden="1"/>
    </xf>
    <xf numFmtId="0" fontId="27" fillId="25" borderId="102" xfId="0" applyFont="1" applyFill="1" applyBorder="1" applyAlignment="1" applyProtection="1">
      <alignment horizontal="center" vertical="center"/>
      <protection hidden="1"/>
    </xf>
    <xf numFmtId="185" fontId="29" fillId="0" borderId="10" xfId="34" applyNumberFormat="1" applyFont="1" applyBorder="1" applyAlignment="1" applyProtection="1">
      <alignment horizontal="center" vertical="center"/>
      <protection hidden="1"/>
    </xf>
    <xf numFmtId="0" fontId="112" fillId="34" borderId="0" xfId="0" applyFont="1" applyFill="1" applyProtection="1">
      <alignment vertical="center"/>
      <protection hidden="1"/>
    </xf>
    <xf numFmtId="0" fontId="24" fillId="34" borderId="0" xfId="0" applyFont="1" applyFill="1" applyAlignment="1" applyProtection="1">
      <alignment horizontal="right" vertical="center"/>
      <protection hidden="1"/>
    </xf>
    <xf numFmtId="9" fontId="29" fillId="25" borderId="106" xfId="0" applyNumberFormat="1" applyFont="1" applyFill="1" applyBorder="1" applyAlignment="1" applyProtection="1">
      <alignment horizontal="center" vertical="center"/>
      <protection locked="0" hidden="1"/>
    </xf>
    <xf numFmtId="0" fontId="29" fillId="34" borderId="0" xfId="0" applyFont="1" applyFill="1">
      <alignment vertical="center"/>
    </xf>
    <xf numFmtId="9" fontId="29" fillId="25" borderId="107" xfId="0" applyNumberFormat="1" applyFont="1" applyFill="1" applyBorder="1" applyAlignment="1" applyProtection="1">
      <alignment horizontal="center" vertical="center"/>
      <protection locked="0" hidden="1"/>
    </xf>
    <xf numFmtId="0" fontId="46" fillId="34" borderId="0" xfId="0" applyFont="1" applyFill="1" applyAlignment="1" applyProtection="1">
      <alignment horizontal="left" vertical="center"/>
      <protection hidden="1"/>
    </xf>
    <xf numFmtId="0" fontId="43" fillId="34" borderId="0" xfId="0" applyFont="1" applyFill="1" applyProtection="1">
      <alignment vertical="center"/>
      <protection hidden="1"/>
    </xf>
    <xf numFmtId="0" fontId="29" fillId="29" borderId="47" xfId="0" applyFont="1" applyFill="1" applyBorder="1" applyAlignment="1" applyProtection="1">
      <alignment horizontal="centerContinuous" vertical="center"/>
      <protection hidden="1"/>
    </xf>
    <xf numFmtId="0" fontId="29" fillId="29" borderId="27" xfId="0" applyFont="1" applyFill="1" applyBorder="1" applyAlignment="1" applyProtection="1">
      <alignment horizontal="centerContinuous" vertical="center"/>
      <protection hidden="1"/>
    </xf>
    <xf numFmtId="0" fontId="29" fillId="34" borderId="54" xfId="0" applyFont="1" applyFill="1" applyBorder="1" applyAlignment="1" applyProtection="1">
      <alignment horizontal="left" wrapText="1"/>
      <protection hidden="1"/>
    </xf>
    <xf numFmtId="0" fontId="29" fillId="25" borderId="47" xfId="0" applyFont="1" applyFill="1" applyBorder="1" applyAlignment="1" applyProtection="1">
      <alignment horizontal="centerContinuous" vertical="center"/>
      <protection hidden="1"/>
    </xf>
    <xf numFmtId="0" fontId="29" fillId="25" borderId="100"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27"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Continuous" vertical="center"/>
      <protection hidden="1"/>
    </xf>
    <xf numFmtId="0" fontId="70" fillId="0" borderId="0" xfId="0" applyFont="1" applyAlignment="1">
      <alignment horizontal="left" vertical="center"/>
    </xf>
    <xf numFmtId="0" fontId="0" fillId="0" borderId="0" xfId="0" applyProtection="1">
      <alignment vertical="center"/>
      <protection hidden="1"/>
    </xf>
    <xf numFmtId="0" fontId="107" fillId="0" borderId="0" xfId="43" applyFont="1" applyProtection="1">
      <protection hidden="1"/>
    </xf>
    <xf numFmtId="0" fontId="34" fillId="25" borderId="0" xfId="0" applyFont="1" applyFill="1" applyAlignment="1" applyProtection="1">
      <alignment horizontal="center" vertical="center"/>
      <protection hidden="1"/>
    </xf>
    <xf numFmtId="0" fontId="34" fillId="25" borderId="24" xfId="0" applyFont="1" applyFill="1" applyBorder="1" applyAlignment="1" applyProtection="1">
      <alignment horizontal="right" vertical="center"/>
      <protection hidden="1"/>
    </xf>
    <xf numFmtId="177" fontId="34" fillId="25" borderId="28" xfId="0" applyNumberFormat="1" applyFont="1" applyFill="1" applyBorder="1" applyProtection="1">
      <alignment vertical="center"/>
      <protection hidden="1"/>
    </xf>
    <xf numFmtId="0" fontId="0" fillId="0" borderId="49" xfId="0" applyBorder="1" applyAlignment="1">
      <alignment vertical="top"/>
    </xf>
    <xf numFmtId="0" fontId="0" fillId="0" borderId="54" xfId="0" applyBorder="1" applyAlignment="1">
      <alignment vertical="top"/>
    </xf>
    <xf numFmtId="0" fontId="0" fillId="0" borderId="48"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47" xfId="0" applyBorder="1" applyAlignment="1">
      <alignment vertical="top"/>
    </xf>
    <xf numFmtId="0" fontId="0" fillId="0" borderId="15" xfId="0" applyBorder="1" applyAlignment="1">
      <alignment vertical="top"/>
    </xf>
    <xf numFmtId="0" fontId="0" fillId="0" borderId="53" xfId="0" applyBorder="1" applyAlignment="1">
      <alignment vertical="top"/>
    </xf>
    <xf numFmtId="0" fontId="0" fillId="0" borderId="52" xfId="0" applyBorder="1">
      <alignment vertical="center"/>
    </xf>
    <xf numFmtId="0" fontId="0" fillId="0" borderId="61" xfId="0" applyBorder="1" applyAlignment="1">
      <alignment vertical="top"/>
    </xf>
    <xf numFmtId="0" fontId="34" fillId="0" borderId="47" xfId="0" applyFont="1" applyBorder="1" applyAlignment="1" applyProtection="1">
      <alignment horizontal="left" vertical="center"/>
      <protection locked="0"/>
    </xf>
    <xf numFmtId="0" fontId="32" fillId="26" borderId="0" xfId="0" applyFont="1" applyFill="1" applyAlignment="1" applyProtection="1">
      <alignment horizontal="center" vertical="center"/>
      <protection hidden="1"/>
    </xf>
    <xf numFmtId="0" fontId="42" fillId="25" borderId="41" xfId="28" applyFont="1" applyFill="1" applyBorder="1" applyAlignment="1" applyProtection="1">
      <alignment horizontal="left" vertical="center" indent="1"/>
      <protection hidden="1"/>
    </xf>
    <xf numFmtId="0" fontId="29" fillId="25" borderId="0" xfId="0" applyFont="1" applyFill="1" applyAlignment="1" applyProtection="1">
      <alignment horizontal="right" vertical="center"/>
      <protection hidden="1"/>
    </xf>
    <xf numFmtId="178" fontId="29" fillId="25" borderId="25" xfId="0" applyNumberFormat="1" applyFont="1" applyFill="1" applyBorder="1" applyAlignment="1">
      <alignment horizontal="left" vertical="center"/>
    </xf>
    <xf numFmtId="178" fontId="0" fillId="0" borderId="10" xfId="0" applyNumberFormat="1" applyBorder="1" applyAlignment="1">
      <alignment vertical="top"/>
    </xf>
    <xf numFmtId="0" fontId="8" fillId="0" borderId="0" xfId="0" applyFont="1" applyAlignment="1">
      <alignment horizontal="left" vertical="center"/>
    </xf>
    <xf numFmtId="0" fontId="38" fillId="25" borderId="0" xfId="0" applyFont="1" applyFill="1" applyAlignment="1" applyProtection="1">
      <alignment horizontal="left" vertical="center"/>
      <protection hidden="1"/>
    </xf>
    <xf numFmtId="40" fontId="0" fillId="0" borderId="10" xfId="0" applyNumberFormat="1" applyBorder="1">
      <alignment vertical="center"/>
    </xf>
    <xf numFmtId="0" fontId="29" fillId="29" borderId="26" xfId="0" applyFont="1" applyFill="1" applyBorder="1" applyAlignment="1" applyProtection="1">
      <alignment horizontal="centerContinuous" vertical="center"/>
      <protection hidden="1"/>
    </xf>
    <xf numFmtId="3" fontId="116" fillId="0" borderId="59" xfId="0" applyNumberFormat="1" applyFont="1" applyBorder="1" applyAlignment="1" applyProtection="1">
      <alignment horizontal="left" vertical="center"/>
      <protection hidden="1"/>
    </xf>
    <xf numFmtId="0" fontId="116" fillId="0" borderId="59" xfId="0" applyFont="1" applyBorder="1" applyProtection="1">
      <alignment vertical="center"/>
      <protection hidden="1"/>
    </xf>
    <xf numFmtId="0" fontId="117" fillId="0" borderId="0" xfId="0" applyFont="1">
      <alignment vertical="center"/>
    </xf>
    <xf numFmtId="0" fontId="40" fillId="25" borderId="24" xfId="0" applyFont="1" applyFill="1" applyBorder="1" applyAlignment="1" applyProtection="1">
      <protection hidden="1"/>
    </xf>
    <xf numFmtId="0" fontId="115" fillId="25" borderId="0" xfId="0" applyFont="1" applyFill="1" applyAlignment="1" applyProtection="1">
      <alignment horizontal="left" vertical="center"/>
      <protection hidden="1"/>
    </xf>
    <xf numFmtId="0" fontId="34" fillId="0" borderId="82" xfId="0" applyFont="1" applyBorder="1" applyProtection="1">
      <alignment vertical="center"/>
      <protection hidden="1"/>
    </xf>
    <xf numFmtId="2" fontId="35" fillId="0" borderId="50" xfId="0" applyNumberFormat="1" applyFont="1" applyBorder="1" applyAlignment="1" applyProtection="1">
      <alignment horizontal="left" vertical="center"/>
      <protection hidden="1"/>
    </xf>
    <xf numFmtId="181" fontId="34" fillId="0" borderId="50" xfId="0" applyNumberFormat="1" applyFont="1" applyBorder="1" applyAlignment="1" applyProtection="1">
      <alignment horizontal="left" vertical="center"/>
      <protection hidden="1"/>
    </xf>
    <xf numFmtId="0" fontId="54" fillId="0" borderId="83" xfId="0" applyFont="1" applyBorder="1" applyProtection="1">
      <alignment vertical="center"/>
      <protection hidden="1"/>
    </xf>
    <xf numFmtId="0" fontId="34" fillId="0" borderId="82" xfId="0" applyFont="1" applyBorder="1" applyAlignment="1" applyProtection="1">
      <alignment horizontal="left" vertical="center"/>
      <protection hidden="1"/>
    </xf>
    <xf numFmtId="37" fontId="35" fillId="0" borderId="50" xfId="0" applyNumberFormat="1" applyFont="1" applyBorder="1" applyAlignment="1" applyProtection="1">
      <alignment horizontal="left" vertical="center"/>
      <protection hidden="1"/>
    </xf>
    <xf numFmtId="0" fontId="54" fillId="0" borderId="119" xfId="0" applyFont="1" applyBorder="1" applyProtection="1">
      <alignment vertical="center"/>
      <protection hidden="1"/>
    </xf>
    <xf numFmtId="3" fontId="34" fillId="0" borderId="50" xfId="0" applyNumberFormat="1" applyFont="1" applyBorder="1" applyAlignment="1" applyProtection="1">
      <alignment horizontal="right" vertical="center"/>
      <protection hidden="1"/>
    </xf>
    <xf numFmtId="0" fontId="27" fillId="25" borderId="97" xfId="0" applyFont="1" applyFill="1" applyBorder="1" applyAlignment="1" applyProtection="1">
      <alignment horizontal="center" vertical="center"/>
      <protection hidden="1"/>
    </xf>
    <xf numFmtId="0" fontId="29" fillId="25" borderId="10" xfId="0" applyFont="1" applyFill="1" applyBorder="1" applyAlignment="1" applyProtection="1">
      <alignment horizontal="center" vertical="center"/>
      <protection locked="0"/>
    </xf>
    <xf numFmtId="0" fontId="27" fillId="25" borderId="47" xfId="0" applyFont="1" applyFill="1" applyBorder="1" applyAlignment="1" applyProtection="1">
      <alignment vertical="center" wrapText="1"/>
      <protection hidden="1"/>
    </xf>
    <xf numFmtId="0" fontId="27" fillId="34" borderId="0" xfId="0" applyFont="1" applyFill="1" applyProtection="1">
      <alignment vertical="center"/>
      <protection hidden="1"/>
    </xf>
    <xf numFmtId="0" fontId="29" fillId="25" borderId="109" xfId="0" applyFont="1" applyFill="1" applyBorder="1" applyAlignment="1" applyProtection="1">
      <alignment horizontal="center" vertical="center"/>
      <protection hidden="1"/>
    </xf>
    <xf numFmtId="178" fontId="0" fillId="0" borderId="10" xfId="0" applyNumberFormat="1" applyBorder="1">
      <alignment vertical="center"/>
    </xf>
    <xf numFmtId="0" fontId="118" fillId="25" borderId="24" xfId="0" applyFont="1" applyFill="1" applyBorder="1" applyAlignment="1" applyProtection="1">
      <protection hidden="1"/>
    </xf>
    <xf numFmtId="0" fontId="0" fillId="0" borderId="0" xfId="0" applyAlignment="1">
      <alignment horizontal="right" vertical="center"/>
    </xf>
    <xf numFmtId="0" fontId="0" fillId="38" borderId="114" xfId="0" applyFill="1" applyBorder="1">
      <alignment vertical="center"/>
    </xf>
    <xf numFmtId="0" fontId="0" fillId="38" borderId="53" xfId="0" applyFill="1" applyBorder="1">
      <alignment vertical="center"/>
    </xf>
    <xf numFmtId="0" fontId="0" fillId="38" borderId="26" xfId="0" applyFill="1" applyBorder="1">
      <alignment vertical="center"/>
    </xf>
    <xf numFmtId="37" fontId="29" fillId="0" borderId="76" xfId="0" applyNumberFormat="1" applyFont="1" applyBorder="1" applyAlignment="1" applyProtection="1">
      <alignment horizontal="left" vertical="center" shrinkToFit="1"/>
      <protection hidden="1"/>
    </xf>
    <xf numFmtId="0" fontId="119" fillId="0" borderId="0" xfId="47">
      <alignment vertical="center"/>
    </xf>
    <xf numFmtId="0" fontId="121" fillId="0" borderId="0" xfId="47" applyFont="1">
      <alignment vertical="center"/>
    </xf>
    <xf numFmtId="0" fontId="39" fillId="25" borderId="0" xfId="0" applyFont="1" applyFill="1" applyProtection="1">
      <alignment vertical="center"/>
      <protection hidden="1"/>
    </xf>
    <xf numFmtId="0" fontId="0" fillId="25" borderId="120" xfId="0" applyFill="1" applyBorder="1" applyAlignment="1">
      <alignment horizontal="center" vertical="center" wrapText="1"/>
    </xf>
    <xf numFmtId="0" fontId="0" fillId="38" borderId="92" xfId="0" applyFill="1" applyBorder="1">
      <alignment vertical="center"/>
    </xf>
    <xf numFmtId="0" fontId="34" fillId="0" borderId="121" xfId="0" applyFont="1" applyBorder="1" applyAlignment="1" applyProtection="1">
      <alignment horizontal="left" vertical="center"/>
      <protection hidden="1"/>
    </xf>
    <xf numFmtId="0" fontId="47" fillId="0" borderId="0" xfId="0" applyFont="1">
      <alignment vertical="center"/>
    </xf>
    <xf numFmtId="0" fontId="111" fillId="0" borderId="0" xfId="0" applyFont="1">
      <alignment vertical="center"/>
    </xf>
    <xf numFmtId="0" fontId="44" fillId="0" borderId="0" xfId="0" applyFont="1" applyAlignment="1">
      <alignment horizontal="left" vertical="center"/>
    </xf>
    <xf numFmtId="37" fontId="122" fillId="0" borderId="0" xfId="0" applyNumberFormat="1" applyFont="1" applyAlignment="1" applyProtection="1">
      <alignment horizontal="right" vertical="center"/>
      <protection hidden="1"/>
    </xf>
    <xf numFmtId="0" fontId="88" fillId="31" borderId="50" xfId="0" applyFont="1" applyFill="1" applyBorder="1" applyProtection="1">
      <alignment vertical="center"/>
      <protection hidden="1"/>
    </xf>
    <xf numFmtId="0" fontId="0" fillId="0" borderId="54" xfId="0" applyBorder="1">
      <alignment vertical="center"/>
    </xf>
    <xf numFmtId="0" fontId="29" fillId="25" borderId="13"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79" fontId="38" fillId="0" borderId="0" xfId="47" applyNumberFormat="1" applyFont="1" applyAlignment="1" applyProtection="1">
      <alignment horizontal="left"/>
      <protection hidden="1"/>
    </xf>
    <xf numFmtId="0" fontId="86" fillId="0" borderId="62" xfId="47" applyFont="1" applyBorder="1" applyProtection="1">
      <alignment vertical="center"/>
      <protection hidden="1"/>
    </xf>
    <xf numFmtId="0" fontId="82" fillId="0" borderId="63" xfId="47" applyFont="1" applyBorder="1" applyAlignment="1" applyProtection="1">
      <alignment horizontal="left" vertical="center"/>
      <protection hidden="1"/>
    </xf>
    <xf numFmtId="0" fontId="102" fillId="0" borderId="64" xfId="47" applyFont="1" applyBorder="1" applyProtection="1">
      <alignment vertical="center"/>
      <protection hidden="1"/>
    </xf>
    <xf numFmtId="0" fontId="27" fillId="0" borderId="0" xfId="47" applyFont="1" applyAlignment="1" applyProtection="1">
      <alignment horizontal="center" vertical="justify"/>
      <protection hidden="1"/>
    </xf>
    <xf numFmtId="0" fontId="103" fillId="0" borderId="0" xfId="47" applyFont="1" applyProtection="1">
      <alignment vertical="center"/>
      <protection hidden="1"/>
    </xf>
    <xf numFmtId="0" fontId="104" fillId="0" borderId="0" xfId="47" applyFont="1" applyAlignment="1" applyProtection="1">
      <alignment horizontal="left"/>
      <protection hidden="1"/>
    </xf>
    <xf numFmtId="0" fontId="8" fillId="0" borderId="0" xfId="47" applyFont="1" applyProtection="1">
      <alignment vertical="center"/>
      <protection hidden="1"/>
    </xf>
    <xf numFmtId="179" fontId="93" fillId="0" borderId="0" xfId="47" applyNumberFormat="1" applyFont="1" applyAlignment="1" applyProtection="1">
      <alignment horizontal="left"/>
      <protection hidden="1"/>
    </xf>
    <xf numFmtId="0" fontId="61" fillId="33" borderId="65" xfId="47" applyFont="1" applyFill="1" applyBorder="1" applyAlignment="1" applyProtection="1">
      <alignment horizontal="left" vertical="center"/>
      <protection hidden="1"/>
    </xf>
    <xf numFmtId="0" fontId="82" fillId="33" borderId="66" xfId="47" applyFont="1" applyFill="1" applyBorder="1" applyAlignment="1" applyProtection="1">
      <alignment horizontal="left" vertical="center"/>
      <protection hidden="1"/>
    </xf>
    <xf numFmtId="179" fontId="38" fillId="33" borderId="66" xfId="47" applyNumberFormat="1" applyFont="1" applyFill="1" applyBorder="1" applyAlignment="1" applyProtection="1">
      <alignment horizontal="left" vertical="center"/>
      <protection hidden="1"/>
    </xf>
    <xf numFmtId="0" fontId="82" fillId="25" borderId="57" xfId="47" applyFont="1" applyFill="1" applyBorder="1" applyAlignment="1" applyProtection="1">
      <alignment horizontal="left" vertical="center"/>
      <protection hidden="1"/>
    </xf>
    <xf numFmtId="0" fontId="102" fillId="25" borderId="58" xfId="47" applyFont="1" applyFill="1" applyBorder="1" applyProtection="1">
      <alignment vertical="center"/>
      <protection hidden="1"/>
    </xf>
    <xf numFmtId="179" fontId="24" fillId="25" borderId="56" xfId="47" applyNumberFormat="1" applyFont="1" applyFill="1" applyBorder="1" applyAlignment="1" applyProtection="1">
      <alignment horizontal="centerContinuous" vertical="center"/>
      <protection hidden="1"/>
    </xf>
    <xf numFmtId="179" fontId="24" fillId="25" borderId="57" xfId="47" applyNumberFormat="1" applyFont="1" applyFill="1" applyBorder="1" applyAlignment="1" applyProtection="1">
      <alignment horizontal="centerContinuous" vertical="center"/>
      <protection hidden="1"/>
    </xf>
    <xf numFmtId="0" fontId="24" fillId="37" borderId="26" xfId="47" applyFont="1" applyFill="1" applyBorder="1" applyProtection="1">
      <alignment vertical="center"/>
      <protection hidden="1"/>
    </xf>
    <xf numFmtId="0" fontId="101" fillId="33" borderId="59" xfId="47" applyFont="1" applyFill="1" applyBorder="1" applyProtection="1">
      <alignment vertical="center"/>
      <protection hidden="1"/>
    </xf>
    <xf numFmtId="0" fontId="101" fillId="33" borderId="0" xfId="47" applyFont="1" applyFill="1" applyProtection="1">
      <alignment vertical="center"/>
      <protection hidden="1"/>
    </xf>
    <xf numFmtId="0" fontId="119" fillId="0" borderId="10" xfId="47" applyBorder="1">
      <alignment vertical="center"/>
    </xf>
    <xf numFmtId="182" fontId="37" fillId="37" borderId="122" xfId="47" applyNumberFormat="1" applyFont="1" applyFill="1" applyBorder="1" applyAlignment="1" applyProtection="1">
      <alignment horizontal="center" vertical="center"/>
      <protection hidden="1"/>
    </xf>
    <xf numFmtId="0" fontId="34" fillId="0" borderId="54" xfId="0" applyFont="1" applyBorder="1" applyAlignment="1">
      <alignment horizontal="left" vertical="center"/>
    </xf>
    <xf numFmtId="0" fontId="43"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protection hidden="1"/>
    </xf>
    <xf numFmtId="0" fontId="29" fillId="29"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protection hidden="1"/>
    </xf>
    <xf numFmtId="0" fontId="29" fillId="25" borderId="11" xfId="0" applyFont="1" applyFill="1" applyBorder="1" applyAlignment="1" applyProtection="1">
      <alignment horizontal="center" vertical="center"/>
      <protection hidden="1"/>
    </xf>
    <xf numFmtId="0" fontId="29" fillId="25" borderId="102" xfId="0" applyFont="1" applyFill="1" applyBorder="1" applyAlignment="1" applyProtection="1">
      <alignment horizontal="center" vertical="center"/>
      <protection hidden="1"/>
    </xf>
    <xf numFmtId="0" fontId="29" fillId="34" borderId="0" xfId="0" applyFont="1" applyFill="1" applyAlignment="1">
      <alignment horizontal="left" vertical="center"/>
    </xf>
    <xf numFmtId="0" fontId="29" fillId="29" borderId="26" xfId="0" applyFont="1" applyFill="1" applyBorder="1" applyAlignment="1" applyProtection="1">
      <alignment horizontal="left" vertical="center"/>
      <protection hidden="1"/>
    </xf>
    <xf numFmtId="0" fontId="29" fillId="29" borderId="47" xfId="0" applyFont="1" applyFill="1" applyBorder="1" applyAlignment="1" applyProtection="1">
      <alignment horizontal="left" vertical="center"/>
      <protection hidden="1"/>
    </xf>
    <xf numFmtId="184" fontId="29" fillId="25" borderId="47" xfId="0" applyNumberFormat="1" applyFont="1" applyFill="1" applyBorder="1" applyAlignment="1" applyProtection="1">
      <alignment horizontal="centerContinuous" vertical="center"/>
      <protection hidden="1"/>
    </xf>
    <xf numFmtId="9" fontId="29" fillId="25" borderId="85" xfId="0" applyNumberFormat="1" applyFont="1" applyFill="1" applyBorder="1" applyAlignment="1" applyProtection="1">
      <alignment horizontal="center" vertical="center"/>
      <protection locked="0" hidden="1"/>
    </xf>
    <xf numFmtId="0" fontId="29" fillId="25" borderId="133" xfId="0" applyFont="1" applyFill="1" applyBorder="1" applyAlignment="1" applyProtection="1">
      <alignment horizontal="center" vertical="center"/>
      <protection hidden="1"/>
    </xf>
    <xf numFmtId="0" fontId="29" fillId="25" borderId="131" xfId="0" applyFont="1" applyFill="1" applyBorder="1" applyAlignment="1" applyProtection="1">
      <alignment horizontal="center" vertical="center"/>
      <protection hidden="1"/>
    </xf>
    <xf numFmtId="0" fontId="29" fillId="25" borderId="132" xfId="0" applyFont="1" applyFill="1" applyBorder="1" applyAlignment="1" applyProtection="1">
      <alignment horizontal="center" vertical="center"/>
      <protection hidden="1"/>
    </xf>
    <xf numFmtId="0" fontId="29" fillId="25" borderId="130" xfId="0" applyFont="1" applyFill="1" applyBorder="1" applyAlignment="1" applyProtection="1">
      <alignment horizontal="center" vertical="center"/>
      <protection hidden="1"/>
    </xf>
    <xf numFmtId="189" fontId="29" fillId="25" borderId="106" xfId="0" applyNumberFormat="1" applyFont="1" applyFill="1" applyBorder="1" applyAlignment="1" applyProtection="1">
      <alignment horizontal="center" vertical="center"/>
      <protection locked="0" hidden="1"/>
    </xf>
    <xf numFmtId="189" fontId="29" fillId="25" borderId="107" xfId="0" applyNumberFormat="1" applyFont="1" applyFill="1" applyBorder="1" applyAlignment="1" applyProtection="1">
      <alignment horizontal="center" vertical="center"/>
      <protection locked="0" hidden="1"/>
    </xf>
    <xf numFmtId="189" fontId="29" fillId="25" borderId="108"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vertical="center" wrapText="1"/>
      <protection hidden="1"/>
    </xf>
    <xf numFmtId="0" fontId="24" fillId="37" borderId="47" xfId="47" applyFont="1" applyFill="1" applyBorder="1" applyAlignment="1" applyProtection="1">
      <alignment horizontal="left" vertical="center"/>
      <protection hidden="1"/>
    </xf>
    <xf numFmtId="0" fontId="24" fillId="37" borderId="50" xfId="47" applyFont="1" applyFill="1" applyBorder="1" applyAlignment="1" applyProtection="1">
      <alignment horizontal="left" vertical="center"/>
      <protection hidden="1"/>
    </xf>
    <xf numFmtId="0" fontId="24" fillId="37" borderId="54" xfId="47" applyFont="1" applyFill="1" applyBorder="1" applyAlignment="1" applyProtection="1">
      <alignment horizontal="left" vertical="center"/>
      <protection hidden="1"/>
    </xf>
    <xf numFmtId="0" fontId="29" fillId="0" borderId="0" xfId="47" applyFont="1" applyAlignment="1" applyProtection="1">
      <alignment horizontal="left" vertical="center"/>
      <protection hidden="1"/>
    </xf>
    <xf numFmtId="0" fontId="61" fillId="33" borderId="68" xfId="47" applyFont="1" applyFill="1" applyBorder="1" applyAlignment="1" applyProtection="1">
      <alignment horizontal="center" vertical="center"/>
      <protection hidden="1"/>
    </xf>
    <xf numFmtId="0" fontId="24" fillId="37" borderId="0" xfId="47" applyFont="1" applyFill="1" applyAlignment="1" applyProtection="1">
      <alignment horizontal="left" vertical="center"/>
      <protection hidden="1"/>
    </xf>
    <xf numFmtId="0" fontId="24" fillId="37" borderId="79" xfId="47" applyFont="1" applyFill="1" applyBorder="1" applyAlignment="1" applyProtection="1">
      <alignment horizontal="right" vertical="center"/>
      <protection hidden="1"/>
    </xf>
    <xf numFmtId="0" fontId="43" fillId="37" borderId="59" xfId="47" applyFont="1" applyFill="1" applyBorder="1" applyAlignment="1" applyProtection="1">
      <alignment horizontal="center"/>
      <protection hidden="1"/>
    </xf>
    <xf numFmtId="0" fontId="43" fillId="37" borderId="88" xfId="47" applyFont="1" applyFill="1" applyBorder="1" applyAlignment="1" applyProtection="1">
      <alignment horizontal="center"/>
      <protection hidden="1"/>
    </xf>
    <xf numFmtId="0" fontId="43" fillId="37" borderId="59" xfId="47" quotePrefix="1" applyFont="1" applyFill="1" applyBorder="1" applyProtection="1">
      <alignment vertical="center"/>
      <protection hidden="1"/>
    </xf>
    <xf numFmtId="0" fontId="43" fillId="37" borderId="87" xfId="47" applyFont="1" applyFill="1" applyBorder="1" applyAlignment="1" applyProtection="1">
      <alignment horizontal="center"/>
      <protection hidden="1"/>
    </xf>
    <xf numFmtId="0" fontId="43" fillId="37" borderId="82" xfId="47" quotePrefix="1" applyFont="1" applyFill="1" applyBorder="1" applyAlignment="1" applyProtection="1">
      <alignment horizontal="right" vertical="center"/>
      <protection hidden="1"/>
    </xf>
    <xf numFmtId="0" fontId="43" fillId="37" borderId="59" xfId="47" quotePrefix="1" applyFont="1" applyFill="1" applyBorder="1" applyAlignment="1" applyProtection="1">
      <alignment horizontal="center" vertical="center"/>
      <protection hidden="1"/>
    </xf>
    <xf numFmtId="0" fontId="43" fillId="37" borderId="74" xfId="47" quotePrefix="1" applyFont="1" applyFill="1" applyBorder="1" applyAlignment="1" applyProtection="1">
      <alignment horizontal="center" vertical="center"/>
      <protection hidden="1"/>
    </xf>
    <xf numFmtId="0" fontId="43" fillId="37" borderId="59" xfId="47" applyFont="1" applyFill="1" applyBorder="1" applyAlignment="1" applyProtection="1">
      <alignment horizontal="center" vertical="center"/>
      <protection hidden="1"/>
    </xf>
    <xf numFmtId="0" fontId="43" fillId="37" borderId="87" xfId="47" quotePrefix="1" applyFont="1" applyFill="1" applyBorder="1" applyAlignment="1" applyProtection="1">
      <alignment horizontal="center" vertical="center"/>
      <protection hidden="1"/>
    </xf>
    <xf numFmtId="0" fontId="43" fillId="37" borderId="88" xfId="47" quotePrefix="1" applyFont="1" applyFill="1" applyBorder="1" applyProtection="1">
      <alignment vertical="center"/>
      <protection hidden="1"/>
    </xf>
    <xf numFmtId="0" fontId="43" fillId="37" borderId="62" xfId="47" quotePrefix="1" applyFont="1" applyFill="1" applyBorder="1" applyAlignment="1" applyProtection="1">
      <alignment horizontal="left" vertical="center"/>
      <protection hidden="1"/>
    </xf>
    <xf numFmtId="0" fontId="43" fillId="37" borderId="82" xfId="47" quotePrefix="1" applyFont="1" applyFill="1" applyBorder="1" applyProtection="1">
      <alignment vertical="center"/>
      <protection hidden="1"/>
    </xf>
    <xf numFmtId="0" fontId="43" fillId="37" borderId="74" xfId="47" quotePrefix="1" applyFont="1" applyFill="1" applyBorder="1" applyProtection="1">
      <alignment vertical="center"/>
      <protection hidden="1"/>
    </xf>
    <xf numFmtId="0" fontId="43" fillId="37" borderId="82" xfId="47" applyFont="1" applyFill="1" applyBorder="1" applyProtection="1">
      <alignment vertical="center"/>
      <protection hidden="1"/>
    </xf>
    <xf numFmtId="0" fontId="43" fillId="37" borderId="88" xfId="47" applyFont="1" applyFill="1" applyBorder="1" applyProtection="1">
      <alignment vertical="center"/>
      <protection hidden="1"/>
    </xf>
    <xf numFmtId="0" fontId="43" fillId="37" borderId="59" xfId="47" applyFont="1" applyFill="1" applyBorder="1" applyProtection="1">
      <alignment vertical="center"/>
      <protection hidden="1"/>
    </xf>
    <xf numFmtId="0" fontId="123" fillId="37" borderId="62" xfId="47" applyFont="1" applyFill="1" applyBorder="1" applyAlignment="1" applyProtection="1">
      <alignment horizontal="center" vertical="center"/>
      <protection hidden="1"/>
    </xf>
    <xf numFmtId="0" fontId="31" fillId="37" borderId="60" xfId="47" applyFont="1" applyFill="1" applyBorder="1" applyProtection="1">
      <alignment vertical="center"/>
      <protection hidden="1"/>
    </xf>
    <xf numFmtId="0" fontId="0" fillId="37" borderId="83" xfId="47" applyFont="1" applyFill="1" applyBorder="1" applyAlignment="1" applyProtection="1">
      <alignment horizontal="left" vertical="center"/>
      <protection hidden="1"/>
    </xf>
    <xf numFmtId="0" fontId="31" fillId="37" borderId="83" xfId="47" applyFont="1" applyFill="1" applyBorder="1" applyProtection="1">
      <alignment vertical="center"/>
      <protection hidden="1"/>
    </xf>
    <xf numFmtId="0" fontId="31" fillId="37" borderId="76" xfId="47" applyFont="1" applyFill="1" applyBorder="1" applyProtection="1">
      <alignment vertical="center"/>
      <protection hidden="1"/>
    </xf>
    <xf numFmtId="0" fontId="0" fillId="37" borderId="122" xfId="47" applyFont="1" applyFill="1" applyBorder="1" applyAlignment="1" applyProtection="1">
      <alignment horizontal="left" vertical="center"/>
      <protection hidden="1"/>
    </xf>
    <xf numFmtId="0" fontId="0" fillId="37" borderId="122" xfId="47" applyFont="1" applyFill="1" applyBorder="1" applyProtection="1">
      <alignment vertical="center"/>
      <protection hidden="1"/>
    </xf>
    <xf numFmtId="0" fontId="24" fillId="37" borderId="79" xfId="47" applyFont="1" applyFill="1" applyBorder="1" applyProtection="1">
      <alignment vertical="center"/>
      <protection hidden="1"/>
    </xf>
    <xf numFmtId="0" fontId="124" fillId="37" borderId="60" xfId="28" applyFont="1" applyFill="1" applyBorder="1" applyAlignment="1" applyProtection="1">
      <alignment horizontal="center" vertical="center"/>
      <protection hidden="1"/>
    </xf>
    <xf numFmtId="0" fontId="43" fillId="25" borderId="56" xfId="47" applyFont="1" applyFill="1" applyBorder="1" applyProtection="1">
      <alignment vertical="center"/>
      <protection hidden="1"/>
    </xf>
    <xf numFmtId="0" fontId="24" fillId="0" borderId="10" xfId="0" applyFont="1" applyBorder="1">
      <alignment vertical="center"/>
    </xf>
    <xf numFmtId="182" fontId="46" fillId="37" borderId="128" xfId="47" applyNumberFormat="1" applyFont="1" applyFill="1" applyBorder="1" applyAlignment="1" applyProtection="1">
      <alignment horizontal="center" vertical="center"/>
      <protection hidden="1"/>
    </xf>
    <xf numFmtId="182" fontId="46" fillId="37" borderId="122" xfId="47" applyNumberFormat="1" applyFont="1" applyFill="1" applyBorder="1" applyAlignment="1" applyProtection="1">
      <alignment horizontal="center" vertical="center"/>
      <protection hidden="1"/>
    </xf>
    <xf numFmtId="179" fontId="38" fillId="33" borderId="65" xfId="47" applyNumberFormat="1" applyFont="1" applyFill="1" applyBorder="1" applyAlignment="1" applyProtection="1">
      <alignment horizontal="left" vertical="center"/>
      <protection hidden="1"/>
    </xf>
    <xf numFmtId="0" fontId="58" fillId="0" borderId="17" xfId="0" applyFont="1" applyBorder="1" applyProtection="1">
      <alignment vertical="center"/>
      <protection hidden="1"/>
    </xf>
    <xf numFmtId="0" fontId="47" fillId="0" borderId="81" xfId="0" applyFont="1" applyBorder="1" applyProtection="1">
      <alignment vertical="center"/>
      <protection hidden="1"/>
    </xf>
    <xf numFmtId="0" fontId="129" fillId="0" borderId="0" xfId="0" applyFont="1" applyProtection="1">
      <alignment vertical="center"/>
      <protection hidden="1"/>
    </xf>
    <xf numFmtId="0" fontId="130" fillId="37" borderId="122" xfId="28" applyFont="1" applyFill="1" applyBorder="1" applyAlignment="1" applyProtection="1">
      <alignment horizontal="left" vertical="center"/>
      <protection hidden="1"/>
    </xf>
    <xf numFmtId="0" fontId="34" fillId="38" borderId="10" xfId="0" applyFont="1" applyFill="1" applyBorder="1" applyAlignment="1" applyProtection="1">
      <alignment horizontal="center" vertical="center"/>
      <protection locked="0" hidden="1"/>
    </xf>
    <xf numFmtId="0" fontId="0" fillId="38" borderId="0" xfId="0" applyFill="1" applyAlignment="1">
      <alignment horizontal="left" vertical="center"/>
    </xf>
    <xf numFmtId="0" fontId="83" fillId="40" borderId="63" xfId="0" applyFont="1" applyFill="1" applyBorder="1" applyProtection="1">
      <alignment vertical="center"/>
      <protection hidden="1"/>
    </xf>
    <xf numFmtId="49" fontId="46" fillId="0" borderId="0" xfId="0" applyNumberFormat="1" applyFont="1" applyAlignment="1">
      <alignment horizontal="left" vertical="center"/>
    </xf>
    <xf numFmtId="0" fontId="29" fillId="25" borderId="141" xfId="0" applyFont="1" applyFill="1" applyBorder="1" applyAlignment="1" applyProtection="1">
      <alignment horizontal="left" vertical="center"/>
      <protection hidden="1"/>
    </xf>
    <xf numFmtId="0" fontId="29" fillId="29" borderId="10" xfId="0" applyFont="1" applyFill="1" applyBorder="1" applyAlignment="1" applyProtection="1">
      <alignment horizontal="centerContinuous" vertical="center"/>
      <protection hidden="1"/>
    </xf>
    <xf numFmtId="0" fontId="29" fillId="25" borderId="100" xfId="0" applyFont="1" applyFill="1" applyBorder="1" applyAlignment="1" applyProtection="1">
      <alignment vertical="center" wrapText="1"/>
      <protection hidden="1"/>
    </xf>
    <xf numFmtId="2" fontId="29" fillId="29" borderId="27" xfId="0" applyNumberFormat="1" applyFont="1" applyFill="1" applyBorder="1" applyAlignment="1" applyProtection="1">
      <alignment horizontal="left" vertical="center"/>
      <protection hidden="1"/>
    </xf>
    <xf numFmtId="190" fontId="27" fillId="25" borderId="97" xfId="0" applyNumberFormat="1" applyFont="1" applyFill="1" applyBorder="1" applyAlignment="1" applyProtection="1">
      <alignment horizontal="center" vertical="center"/>
      <protection hidden="1"/>
    </xf>
    <xf numFmtId="190" fontId="27" fillId="25" borderId="101" xfId="0" applyNumberFormat="1" applyFont="1" applyFill="1" applyBorder="1" applyAlignment="1" applyProtection="1">
      <alignment horizontal="center" vertical="center"/>
      <protection hidden="1"/>
    </xf>
    <xf numFmtId="190" fontId="27" fillId="25" borderId="102" xfId="0" applyNumberFormat="1" applyFont="1" applyFill="1" applyBorder="1" applyAlignment="1" applyProtection="1">
      <alignment horizontal="center" vertical="center"/>
      <protection hidden="1"/>
    </xf>
    <xf numFmtId="0" fontId="0" fillId="0" borderId="61" xfId="0" applyBorder="1">
      <alignment vertical="center"/>
    </xf>
    <xf numFmtId="186" fontId="27" fillId="38" borderId="91" xfId="0" applyNumberFormat="1" applyFont="1" applyFill="1" applyBorder="1" applyAlignment="1" applyProtection="1">
      <alignment horizontal="center" vertical="center"/>
      <protection locked="0" hidden="1"/>
    </xf>
    <xf numFmtId="0" fontId="119" fillId="40" borderId="10" xfId="47" applyFill="1" applyBorder="1">
      <alignment vertical="center"/>
    </xf>
    <xf numFmtId="0" fontId="127" fillId="0" borderId="10" xfId="0" applyFont="1" applyBorder="1" applyAlignment="1" applyProtection="1">
      <alignment horizontal="left"/>
      <protection hidden="1"/>
    </xf>
    <xf numFmtId="0" fontId="47" fillId="0" borderId="10" xfId="0" applyFont="1" applyBorder="1" applyAlignment="1" applyProtection="1">
      <alignment horizontal="right"/>
      <protection hidden="1"/>
    </xf>
    <xf numFmtId="0" fontId="127" fillId="0" borderId="10" xfId="0" applyFont="1" applyBorder="1" applyAlignment="1" applyProtection="1">
      <alignment horizontal="left" vertical="center"/>
      <protection hidden="1"/>
    </xf>
    <xf numFmtId="0" fontId="29" fillId="25" borderId="105" xfId="0" applyFont="1" applyFill="1" applyBorder="1" applyAlignment="1" applyProtection="1">
      <alignment horizontal="left" vertical="center" wrapText="1"/>
      <protection hidden="1"/>
    </xf>
    <xf numFmtId="0" fontId="29" fillId="34" borderId="0" xfId="0" applyFont="1" applyFill="1" applyAlignment="1" applyProtection="1">
      <alignment horizontal="left" wrapText="1"/>
      <protection hidden="1"/>
    </xf>
    <xf numFmtId="0" fontId="29" fillId="25" borderId="142" xfId="0" applyFont="1" applyFill="1" applyBorder="1" applyAlignment="1" applyProtection="1">
      <alignment horizontal="centerContinuous" vertical="center"/>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98" xfId="0" applyFont="1" applyFill="1" applyBorder="1" applyProtection="1">
      <alignment vertical="center"/>
      <protection hidden="1"/>
    </xf>
    <xf numFmtId="0" fontId="29" fillId="25" borderId="99" xfId="0" applyFont="1" applyFill="1" applyBorder="1" applyProtection="1">
      <alignment vertical="center"/>
      <protection hidden="1"/>
    </xf>
    <xf numFmtId="181" fontId="0" fillId="0" borderId="10" xfId="0" applyNumberFormat="1" applyBorder="1">
      <alignment vertical="center"/>
    </xf>
    <xf numFmtId="181" fontId="0" fillId="0" borderId="52" xfId="0" applyNumberFormat="1" applyBorder="1">
      <alignment vertical="center"/>
    </xf>
    <xf numFmtId="0" fontId="0" fillId="0" borderId="10" xfId="0" applyBorder="1" applyAlignment="1">
      <alignment horizontal="center" vertical="center"/>
    </xf>
    <xf numFmtId="0" fontId="0" fillId="37" borderId="122" xfId="47" applyFont="1" applyFill="1" applyBorder="1" applyAlignment="1" applyProtection="1">
      <alignment vertical="center" shrinkToFit="1"/>
      <protection hidden="1"/>
    </xf>
    <xf numFmtId="0" fontId="0" fillId="37" borderId="127" xfId="47" applyFont="1" applyFill="1" applyBorder="1" applyAlignment="1" applyProtection="1">
      <alignment vertical="center" shrinkToFit="1"/>
      <protection hidden="1"/>
    </xf>
    <xf numFmtId="0" fontId="24" fillId="37" borderId="79" xfId="47" applyFont="1" applyFill="1" applyBorder="1" applyAlignment="1" applyProtection="1">
      <alignment vertical="center" shrinkToFit="1"/>
      <protection hidden="1"/>
    </xf>
    <xf numFmtId="179" fontId="37" fillId="0" borderId="0" xfId="47" applyNumberFormat="1" applyFont="1" applyAlignment="1" applyProtection="1">
      <alignment horizontal="left"/>
      <protection hidden="1"/>
    </xf>
    <xf numFmtId="179" fontId="38" fillId="33" borderId="143" xfId="47" applyNumberFormat="1" applyFont="1" applyFill="1" applyBorder="1" applyAlignment="1" applyProtection="1">
      <alignment horizontal="left" vertical="center"/>
      <protection hidden="1"/>
    </xf>
    <xf numFmtId="0" fontId="61" fillId="30" borderId="86" xfId="0" applyFont="1" applyFill="1" applyBorder="1" applyProtection="1">
      <alignment vertical="center"/>
      <protection hidden="1"/>
    </xf>
    <xf numFmtId="0" fontId="105" fillId="30" borderId="123" xfId="0" applyFont="1" applyFill="1" applyBorder="1" applyAlignment="1" applyProtection="1">
      <alignment horizontal="left" vertical="center"/>
      <protection hidden="1"/>
    </xf>
    <xf numFmtId="181" fontId="61" fillId="30" borderId="124" xfId="0" applyNumberFormat="1" applyFont="1" applyFill="1" applyBorder="1" applyAlignment="1" applyProtection="1">
      <alignment horizontal="center" vertical="center"/>
      <protection hidden="1"/>
    </xf>
    <xf numFmtId="179" fontId="38" fillId="30" borderId="86" xfId="0" applyNumberFormat="1" applyFont="1" applyFill="1" applyBorder="1" applyAlignment="1" applyProtection="1">
      <alignment horizontal="left" vertical="center"/>
      <protection hidden="1"/>
    </xf>
    <xf numFmtId="179" fontId="38" fillId="30" borderId="123" xfId="0" applyNumberFormat="1" applyFont="1" applyFill="1" applyBorder="1" applyAlignment="1" applyProtection="1">
      <alignment horizontal="left" vertical="center"/>
      <protection hidden="1"/>
    </xf>
    <xf numFmtId="188" fontId="126" fillId="30" borderId="145" xfId="0" applyNumberFormat="1" applyFont="1" applyFill="1" applyBorder="1" applyAlignment="1" applyProtection="1">
      <alignment horizontal="center" vertical="center"/>
      <protection hidden="1"/>
    </xf>
    <xf numFmtId="0" fontId="61" fillId="39" borderId="146" xfId="47" applyFont="1" applyFill="1" applyBorder="1" applyProtection="1">
      <alignment vertical="center"/>
      <protection hidden="1"/>
    </xf>
    <xf numFmtId="0" fontId="105" fillId="39" borderId="147" xfId="47" applyFont="1" applyFill="1" applyBorder="1" applyAlignment="1" applyProtection="1">
      <alignment horizontal="left" vertical="center"/>
      <protection hidden="1"/>
    </xf>
    <xf numFmtId="181" fontId="61" fillId="39" borderId="148" xfId="47" applyNumberFormat="1" applyFont="1" applyFill="1" applyBorder="1" applyAlignment="1" applyProtection="1">
      <alignment horizontal="center" vertical="center"/>
      <protection hidden="1"/>
    </xf>
    <xf numFmtId="179" fontId="38" fillId="39" borderId="146"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protection hidden="1"/>
    </xf>
    <xf numFmtId="188" fontId="125" fillId="39" borderId="149" xfId="47" applyNumberFormat="1" applyFont="1" applyFill="1" applyBorder="1" applyAlignment="1" applyProtection="1">
      <alignment horizontal="center"/>
      <protection hidden="1"/>
    </xf>
    <xf numFmtId="0" fontId="43" fillId="29" borderId="150" xfId="0" applyFont="1" applyFill="1" applyBorder="1" applyProtection="1">
      <alignment vertical="center"/>
      <protection hidden="1"/>
    </xf>
    <xf numFmtId="0" fontId="24" fillId="29" borderId="151" xfId="0" applyFont="1" applyFill="1" applyBorder="1" applyAlignment="1" applyProtection="1">
      <alignment horizontal="left" vertical="center"/>
      <protection hidden="1"/>
    </xf>
    <xf numFmtId="0" fontId="0" fillId="29" borderId="152" xfId="0" applyFill="1" applyBorder="1" applyAlignment="1" applyProtection="1">
      <alignment horizontal="left" vertical="center"/>
      <protection hidden="1"/>
    </xf>
    <xf numFmtId="179" fontId="38" fillId="29" borderId="153" xfId="0" applyNumberFormat="1" applyFont="1" applyFill="1" applyBorder="1" applyAlignment="1" applyProtection="1">
      <alignment horizontal="left" vertical="center"/>
      <protection hidden="1"/>
    </xf>
    <xf numFmtId="179" fontId="38" fillId="29" borderId="151" xfId="0" applyNumberFormat="1" applyFont="1" applyFill="1" applyBorder="1" applyAlignment="1" applyProtection="1">
      <alignment horizontal="left" vertical="center"/>
      <protection hidden="1"/>
    </xf>
    <xf numFmtId="0" fontId="43" fillId="29" borderId="146" xfId="0" applyFont="1" applyFill="1" applyBorder="1" applyProtection="1">
      <alignment vertical="center"/>
      <protection hidden="1"/>
    </xf>
    <xf numFmtId="0" fontId="24" fillId="29" borderId="147" xfId="0" applyFont="1" applyFill="1" applyBorder="1" applyAlignment="1" applyProtection="1">
      <alignment horizontal="left" vertical="center"/>
      <protection hidden="1"/>
    </xf>
    <xf numFmtId="0" fontId="0" fillId="29" borderId="148" xfId="0" applyFill="1" applyBorder="1" applyAlignment="1" applyProtection="1">
      <alignment horizontal="left" vertical="center"/>
      <protection hidden="1"/>
    </xf>
    <xf numFmtId="179" fontId="38" fillId="29" borderId="146" xfId="0" applyNumberFormat="1" applyFont="1" applyFill="1" applyBorder="1" applyAlignment="1" applyProtection="1">
      <alignment horizontal="left" vertical="center"/>
      <protection hidden="1"/>
    </xf>
    <xf numFmtId="179" fontId="38" fillId="29" borderId="147" xfId="0" applyNumberFormat="1" applyFont="1" applyFill="1" applyBorder="1" applyAlignment="1" applyProtection="1">
      <alignment horizontal="left" vertical="center"/>
      <protection hidden="1"/>
    </xf>
    <xf numFmtId="188" fontId="46" fillId="29" borderId="149" xfId="0" applyNumberFormat="1" applyFont="1" applyFill="1" applyBorder="1" applyAlignment="1" applyProtection="1">
      <alignment horizontal="center" vertical="center"/>
      <protection hidden="1"/>
    </xf>
    <xf numFmtId="0" fontId="43" fillId="37" borderId="155" xfId="47" quotePrefix="1" applyFont="1" applyFill="1" applyBorder="1" applyProtection="1">
      <alignment vertical="center"/>
      <protection hidden="1"/>
    </xf>
    <xf numFmtId="0" fontId="24" fillId="37" borderId="47" xfId="47" quotePrefix="1" applyFont="1" applyFill="1" applyBorder="1" applyProtection="1">
      <alignment vertical="center"/>
      <protection hidden="1"/>
    </xf>
    <xf numFmtId="0" fontId="24" fillId="37" borderId="79" xfId="47" quotePrefix="1" applyFont="1" applyFill="1" applyBorder="1" applyProtection="1">
      <alignment vertical="center"/>
      <protection hidden="1"/>
    </xf>
    <xf numFmtId="0" fontId="24" fillId="37" borderId="89" xfId="47" applyFont="1" applyFill="1" applyBorder="1" applyProtection="1">
      <alignment vertical="center"/>
      <protection hidden="1"/>
    </xf>
    <xf numFmtId="0" fontId="24" fillId="37" borderId="90" xfId="47" applyFont="1" applyFill="1" applyBorder="1" applyProtection="1">
      <alignment vertical="center"/>
      <protection hidden="1"/>
    </xf>
    <xf numFmtId="0" fontId="43" fillId="37" borderId="77" xfId="47" quotePrefix="1" applyFont="1" applyFill="1" applyBorder="1" applyAlignment="1" applyProtection="1">
      <alignment horizontal="right" vertical="center"/>
      <protection hidden="1"/>
    </xf>
    <xf numFmtId="0" fontId="43" fillId="37" borderId="125" xfId="47" quotePrefix="1" applyFont="1" applyFill="1" applyBorder="1" applyAlignment="1" applyProtection="1">
      <alignment horizontal="right" vertical="center"/>
      <protection hidden="1"/>
    </xf>
    <xf numFmtId="188" fontId="46" fillId="29" borderId="154" xfId="0" applyNumberFormat="1" applyFont="1" applyFill="1" applyBorder="1" applyAlignment="1" applyProtection="1">
      <alignment horizontal="center" vertical="center"/>
      <protection hidden="1"/>
    </xf>
    <xf numFmtId="0" fontId="24" fillId="37" borderId="26" xfId="47" applyFont="1" applyFill="1" applyBorder="1" applyAlignment="1" applyProtection="1">
      <alignment vertical="top"/>
      <protection hidden="1"/>
    </xf>
    <xf numFmtId="0" fontId="24" fillId="37" borderId="79" xfId="47" applyFont="1" applyFill="1" applyBorder="1" applyAlignment="1" applyProtection="1">
      <alignment vertical="top"/>
      <protection hidden="1"/>
    </xf>
    <xf numFmtId="179" fontId="29" fillId="37" borderId="155" xfId="0" applyNumberFormat="1" applyFont="1" applyFill="1" applyBorder="1" applyAlignment="1" applyProtection="1">
      <alignment horizontal="left" vertical="center" wrapText="1"/>
      <protection locked="0"/>
    </xf>
    <xf numFmtId="179" fontId="29" fillId="37" borderId="156" xfId="0" applyNumberFormat="1" applyFont="1" applyFill="1" applyBorder="1" applyAlignment="1" applyProtection="1">
      <alignment horizontal="left" vertical="center" wrapText="1"/>
      <protection locked="0"/>
    </xf>
    <xf numFmtId="179" fontId="38" fillId="37" borderId="157" xfId="0" applyNumberFormat="1" applyFont="1" applyFill="1" applyBorder="1" applyAlignment="1" applyProtection="1">
      <alignment horizontal="left" wrapText="1"/>
      <protection locked="0"/>
    </xf>
    <xf numFmtId="179" fontId="29" fillId="37" borderId="77" xfId="0" applyNumberFormat="1" applyFont="1" applyFill="1" applyBorder="1" applyAlignment="1" applyProtection="1">
      <alignment horizontal="left" vertical="center" wrapText="1"/>
      <protection locked="0"/>
    </xf>
    <xf numFmtId="179" fontId="29" fillId="37" borderId="47" xfId="0" applyNumberFormat="1" applyFont="1" applyFill="1" applyBorder="1" applyAlignment="1" applyProtection="1">
      <alignment horizontal="left" vertical="center" wrapText="1"/>
      <protection locked="0"/>
    </xf>
    <xf numFmtId="179" fontId="38" fillId="37" borderId="27" xfId="0" applyNumberFormat="1" applyFont="1" applyFill="1" applyBorder="1" applyAlignment="1" applyProtection="1">
      <alignment horizontal="left" wrapText="1"/>
      <protection locked="0"/>
    </xf>
    <xf numFmtId="0" fontId="43" fillId="25" borderId="62" xfId="47" applyFont="1" applyFill="1" applyBorder="1" applyProtection="1">
      <alignment vertical="center"/>
      <protection hidden="1"/>
    </xf>
    <xf numFmtId="0" fontId="82" fillId="25" borderId="63" xfId="47" applyFont="1" applyFill="1" applyBorder="1" applyAlignment="1" applyProtection="1">
      <alignment horizontal="left" vertical="center"/>
      <protection hidden="1"/>
    </xf>
    <xf numFmtId="0" fontId="102" fillId="25" borderId="64" xfId="47" applyFont="1" applyFill="1" applyBorder="1" applyProtection="1">
      <alignment vertical="center"/>
      <protection hidden="1"/>
    </xf>
    <xf numFmtId="179" fontId="24" fillId="25" borderId="62" xfId="47" applyNumberFormat="1" applyFont="1" applyFill="1" applyBorder="1" applyAlignment="1" applyProtection="1">
      <alignment horizontal="centerContinuous" vertical="center"/>
      <protection hidden="1"/>
    </xf>
    <xf numFmtId="179" fontId="24" fillId="25" borderId="63" xfId="47" applyNumberFormat="1" applyFont="1" applyFill="1" applyBorder="1" applyAlignment="1" applyProtection="1">
      <alignment horizontal="centerContinuous" vertical="center"/>
      <protection hidden="1"/>
    </xf>
    <xf numFmtId="0" fontId="24" fillId="29" borderId="158" xfId="0" applyFont="1" applyFill="1" applyBorder="1" applyAlignment="1" applyProtection="1">
      <alignment horizontal="left" vertical="center"/>
      <protection hidden="1"/>
    </xf>
    <xf numFmtId="0" fontId="0" fillId="29" borderId="159" xfId="0" applyFill="1" applyBorder="1" applyAlignment="1" applyProtection="1">
      <alignment horizontal="left" vertical="center"/>
      <protection hidden="1"/>
    </xf>
    <xf numFmtId="179" fontId="38" fillId="29" borderId="150" xfId="0" applyNumberFormat="1" applyFont="1" applyFill="1" applyBorder="1" applyAlignment="1" applyProtection="1">
      <alignment horizontal="left" vertical="center"/>
      <protection hidden="1"/>
    </xf>
    <xf numFmtId="179" fontId="38" fillId="29" borderId="158" xfId="0" applyNumberFormat="1" applyFont="1" applyFill="1" applyBorder="1" applyAlignment="1" applyProtection="1">
      <alignment horizontal="left" vertical="center"/>
      <protection hidden="1"/>
    </xf>
    <xf numFmtId="188" fontId="46" fillId="29" borderId="160" xfId="0" applyNumberFormat="1" applyFont="1" applyFill="1" applyBorder="1" applyAlignment="1" applyProtection="1">
      <alignment horizontal="center" vertical="center"/>
      <protection hidden="1"/>
    </xf>
    <xf numFmtId="0" fontId="58" fillId="0" borderId="61" xfId="0" applyFont="1" applyBorder="1" applyProtection="1">
      <alignment vertical="center"/>
      <protection hidden="1"/>
    </xf>
    <xf numFmtId="0" fontId="58" fillId="0" borderId="80" xfId="0" applyFont="1" applyBorder="1" applyProtection="1">
      <alignment vertical="center"/>
      <protection hidden="1"/>
    </xf>
    <xf numFmtId="0" fontId="29" fillId="25" borderId="161" xfId="0" applyFont="1" applyFill="1" applyBorder="1" applyAlignment="1" applyProtection="1">
      <alignment horizontal="centerContinuous" vertical="center"/>
      <protection hidden="1"/>
    </xf>
    <xf numFmtId="186" fontId="27" fillId="29" borderId="48" xfId="0" applyNumberFormat="1" applyFont="1" applyFill="1" applyBorder="1" applyAlignment="1" applyProtection="1">
      <alignment horizontal="center" vertical="center"/>
      <protection hidden="1"/>
    </xf>
    <xf numFmtId="9" fontId="29" fillId="25" borderId="108" xfId="0" applyNumberFormat="1" applyFont="1" applyFill="1" applyBorder="1" applyAlignment="1" applyProtection="1">
      <alignment horizontal="center" vertical="center"/>
      <protection locked="0" hidden="1"/>
    </xf>
    <xf numFmtId="0" fontId="29" fillId="41" borderId="47" xfId="0" applyFont="1" applyFill="1" applyBorder="1" applyAlignment="1" applyProtection="1">
      <alignment horizontal="center" vertical="center"/>
      <protection hidden="1"/>
    </xf>
    <xf numFmtId="0" fontId="29" fillId="41" borderId="47" xfId="0" applyFont="1" applyFill="1" applyBorder="1" applyAlignment="1" applyProtection="1">
      <alignment horizontal="centerContinuous" vertical="center"/>
      <protection hidden="1"/>
    </xf>
    <xf numFmtId="0" fontId="29" fillId="41" borderId="27" xfId="0" applyFont="1" applyFill="1" applyBorder="1" applyAlignment="1" applyProtection="1">
      <alignment horizontal="centerContinuous" vertical="center"/>
      <protection hidden="1"/>
    </xf>
    <xf numFmtId="0" fontId="29" fillId="25" borderId="78" xfId="0" applyFont="1" applyFill="1" applyBorder="1" applyAlignment="1" applyProtection="1">
      <alignment horizontal="centerContinuous" vertical="center"/>
      <protection hidden="1"/>
    </xf>
    <xf numFmtId="0" fontId="29" fillId="25" borderId="47" xfId="0" applyFont="1" applyFill="1" applyBorder="1" applyAlignment="1" applyProtection="1">
      <alignment horizontal="center" vertical="center"/>
      <protection hidden="1"/>
    </xf>
    <xf numFmtId="0" fontId="119" fillId="42" borderId="10" xfId="47" applyFill="1" applyBorder="1">
      <alignment vertical="center"/>
    </xf>
    <xf numFmtId="0" fontId="0" fillId="39" borderId="10" xfId="0" applyFill="1" applyBorder="1">
      <alignment vertical="center"/>
    </xf>
    <xf numFmtId="0" fontId="136" fillId="31" borderId="163" xfId="0" applyFont="1" applyFill="1" applyBorder="1" applyProtection="1">
      <alignment vertical="center"/>
      <protection hidden="1"/>
    </xf>
    <xf numFmtId="0" fontId="28" fillId="0" borderId="0" xfId="0" applyFont="1">
      <alignment vertical="center"/>
    </xf>
    <xf numFmtId="0" fontId="47" fillId="0" borderId="60" xfId="0" applyFont="1" applyBorder="1">
      <alignment vertical="center"/>
    </xf>
    <xf numFmtId="0" fontId="135" fillId="0" borderId="0" xfId="0" applyFont="1">
      <alignment vertical="center"/>
    </xf>
    <xf numFmtId="0" fontId="0" fillId="0" borderId="60" xfId="0" applyBorder="1">
      <alignment vertical="center"/>
    </xf>
    <xf numFmtId="0" fontId="139" fillId="31" borderId="163" xfId="0" applyFont="1" applyFill="1" applyBorder="1" applyProtection="1">
      <alignment vertical="center"/>
      <protection hidden="1"/>
    </xf>
    <xf numFmtId="0" fontId="138" fillId="31" borderId="82" xfId="0" applyFont="1" applyFill="1" applyBorder="1" applyProtection="1">
      <alignment vertical="center"/>
      <protection hidden="1"/>
    </xf>
    <xf numFmtId="0" fontId="140" fillId="31" borderId="82" xfId="0" applyFont="1" applyFill="1" applyBorder="1" applyProtection="1">
      <alignment vertical="center"/>
      <protection hidden="1"/>
    </xf>
    <xf numFmtId="0" fontId="47" fillId="0" borderId="61" xfId="0" applyFont="1" applyBorder="1">
      <alignment vertical="center"/>
    </xf>
    <xf numFmtId="0" fontId="28" fillId="0" borderId="61" xfId="0" applyFont="1" applyBorder="1">
      <alignment vertical="center"/>
    </xf>
    <xf numFmtId="0" fontId="135" fillId="0" borderId="0" xfId="0" applyFont="1" applyAlignment="1">
      <alignment horizontal="right" vertical="center"/>
    </xf>
    <xf numFmtId="181" fontId="135" fillId="0" borderId="60" xfId="0" applyNumberFormat="1" applyFont="1" applyBorder="1" applyAlignment="1">
      <alignment horizontal="left" vertical="center"/>
    </xf>
    <xf numFmtId="181" fontId="135" fillId="0" borderId="0" xfId="0" applyNumberFormat="1" applyFont="1" applyAlignment="1">
      <alignment horizontal="left" vertical="center"/>
    </xf>
    <xf numFmtId="0" fontId="29" fillId="0" borderId="0" xfId="0" applyFont="1" applyAlignment="1">
      <alignment horizontal="left" vertical="center"/>
    </xf>
    <xf numFmtId="0" fontId="37" fillId="0" borderId="0" xfId="0" applyFont="1" applyAlignment="1" applyProtection="1">
      <alignment horizontal="left" vertical="center"/>
      <protection hidden="1"/>
    </xf>
    <xf numFmtId="0" fontId="141" fillId="0" borderId="0" xfId="47" applyFont="1">
      <alignment vertical="center"/>
    </xf>
    <xf numFmtId="185" fontId="0" fillId="0" borderId="10" xfId="34" applyNumberFormat="1" applyFont="1" applyBorder="1" applyAlignment="1" applyProtection="1">
      <alignment horizontal="center" vertical="center"/>
      <protection hidden="1"/>
    </xf>
    <xf numFmtId="0" fontId="142" fillId="0" borderId="0" xfId="47" applyFont="1">
      <alignment vertical="center"/>
    </xf>
    <xf numFmtId="184" fontId="29" fillId="25" borderId="27" xfId="0" applyNumberFormat="1" applyFont="1" applyFill="1" applyBorder="1" applyProtection="1">
      <alignment vertical="center"/>
      <protection hidden="1"/>
    </xf>
    <xf numFmtId="0" fontId="0" fillId="0" borderId="26" xfId="0" applyBorder="1">
      <alignment vertical="center"/>
    </xf>
    <xf numFmtId="185" fontId="29" fillId="0" borderId="26" xfId="34" applyNumberFormat="1" applyFont="1" applyBorder="1" applyAlignment="1" applyProtection="1">
      <alignment horizontal="center" vertical="center"/>
      <protection hidden="1"/>
    </xf>
    <xf numFmtId="0" fontId="115" fillId="25" borderId="99" xfId="0" applyFont="1" applyFill="1" applyBorder="1" applyAlignment="1" applyProtection="1">
      <alignment horizontal="left" vertical="center"/>
      <protection hidden="1"/>
    </xf>
    <xf numFmtId="0" fontId="115" fillId="25" borderId="100" xfId="0" applyFont="1" applyFill="1" applyBorder="1" applyAlignment="1" applyProtection="1">
      <alignment horizontal="left" vertical="center"/>
      <protection hidden="1"/>
    </xf>
    <xf numFmtId="0" fontId="115" fillId="25" borderId="13" xfId="0" applyFont="1" applyFill="1" applyBorder="1" applyAlignment="1" applyProtection="1">
      <alignment horizontal="left" vertical="center"/>
      <protection hidden="1"/>
    </xf>
    <xf numFmtId="0" fontId="115" fillId="25" borderId="14" xfId="0" applyFont="1" applyFill="1" applyBorder="1" applyAlignment="1" applyProtection="1">
      <alignment horizontal="left" vertical="center"/>
      <protection hidden="1"/>
    </xf>
    <xf numFmtId="0" fontId="115" fillId="25" borderId="105" xfId="0" applyFont="1" applyFill="1" applyBorder="1" applyAlignment="1" applyProtection="1">
      <alignment horizontal="left" vertical="center"/>
      <protection hidden="1"/>
    </xf>
    <xf numFmtId="0" fontId="115" fillId="25" borderId="104" xfId="0" applyFont="1" applyFill="1" applyBorder="1" applyAlignment="1" applyProtection="1">
      <alignment horizontal="left" vertical="center"/>
      <protection hidden="1"/>
    </xf>
    <xf numFmtId="0" fontId="29" fillId="25" borderId="92" xfId="0" applyFont="1" applyFill="1" applyBorder="1" applyAlignment="1" applyProtection="1">
      <alignment horizontal="center" vertical="center"/>
      <protection hidden="1"/>
    </xf>
    <xf numFmtId="0" fontId="29" fillId="25" borderId="164" xfId="0" applyFont="1" applyFill="1" applyBorder="1" applyAlignment="1" applyProtection="1">
      <alignment horizontal="center" vertical="center"/>
      <protection hidden="1"/>
    </xf>
    <xf numFmtId="0" fontId="29" fillId="25" borderId="161" xfId="0" applyFont="1" applyFill="1" applyBorder="1" applyAlignment="1" applyProtection="1">
      <alignment horizontal="center" vertical="center"/>
      <protection hidden="1"/>
    </xf>
    <xf numFmtId="0" fontId="29" fillId="25" borderId="105" xfId="0" applyFont="1" applyFill="1" applyBorder="1" applyAlignment="1" applyProtection="1">
      <alignment vertical="center" wrapText="1"/>
      <protection hidden="1"/>
    </xf>
    <xf numFmtId="0" fontId="29" fillId="25" borderId="104" xfId="0" applyFont="1" applyFill="1" applyBorder="1" applyAlignment="1" applyProtection="1">
      <alignment vertical="center" wrapText="1"/>
      <protection hidden="1"/>
    </xf>
    <xf numFmtId="0" fontId="29" fillId="25" borderId="103" xfId="0" applyFont="1" applyFill="1" applyBorder="1" applyProtection="1">
      <alignment vertical="center"/>
      <protection hidden="1"/>
    </xf>
    <xf numFmtId="186" fontId="27" fillId="29" borderId="10" xfId="0" applyNumberFormat="1" applyFont="1" applyFill="1" applyBorder="1" applyAlignment="1">
      <alignment horizontal="center" vertical="center"/>
    </xf>
    <xf numFmtId="186" fontId="27" fillId="29" borderId="48" xfId="0" applyNumberFormat="1" applyFont="1" applyFill="1" applyBorder="1" applyAlignment="1">
      <alignment horizontal="center" vertical="center"/>
    </xf>
    <xf numFmtId="2" fontId="29" fillId="29" borderId="27" xfId="0" applyNumberFormat="1" applyFont="1" applyFill="1" applyBorder="1" applyAlignment="1" applyProtection="1">
      <alignment horizontal="centerContinuous" vertical="center"/>
      <protection hidden="1"/>
    </xf>
    <xf numFmtId="0" fontId="29" fillId="29" borderId="50" xfId="0" applyFont="1" applyFill="1" applyBorder="1" applyAlignment="1" applyProtection="1">
      <alignment horizontal="centerContinuous" vertical="center"/>
      <protection hidden="1"/>
    </xf>
    <xf numFmtId="0" fontId="27" fillId="25" borderId="165" xfId="0" applyFont="1" applyFill="1" applyBorder="1" applyAlignment="1" applyProtection="1">
      <alignment horizontal="center" vertical="center"/>
      <protection hidden="1"/>
    </xf>
    <xf numFmtId="0" fontId="27" fillId="25" borderId="103" xfId="0" applyFont="1" applyFill="1" applyBorder="1" applyAlignment="1" applyProtection="1">
      <alignment horizontal="center" vertical="center"/>
      <protection hidden="1"/>
    </xf>
    <xf numFmtId="0" fontId="8" fillId="37" borderId="122" xfId="47" applyFont="1" applyFill="1" applyBorder="1" applyProtection="1">
      <alignment vertical="center"/>
      <protection hidden="1"/>
    </xf>
    <xf numFmtId="0" fontId="8" fillId="37" borderId="122" xfId="47" applyFont="1" applyFill="1" applyBorder="1" applyAlignment="1" applyProtection="1">
      <alignment vertical="center" shrinkToFit="1"/>
      <protection hidden="1"/>
    </xf>
    <xf numFmtId="0" fontId="24" fillId="37" borderId="60" xfId="47" applyFont="1" applyFill="1" applyBorder="1" applyProtection="1">
      <alignment vertical="center"/>
      <protection hidden="1"/>
    </xf>
    <xf numFmtId="0" fontId="24" fillId="37" borderId="83" xfId="47" applyFont="1" applyFill="1" applyBorder="1" applyProtection="1">
      <alignment vertical="center"/>
      <protection hidden="1"/>
    </xf>
    <xf numFmtId="0" fontId="8" fillId="37" borderId="129" xfId="47" applyFont="1" applyFill="1" applyBorder="1" applyAlignment="1" applyProtection="1">
      <alignment horizontal="left" vertical="center"/>
      <protection hidden="1"/>
    </xf>
    <xf numFmtId="0" fontId="29" fillId="25" borderId="103" xfId="0" applyFont="1" applyFill="1" applyBorder="1" applyAlignment="1" applyProtection="1">
      <alignment horizontal="left" vertical="center"/>
      <protection hidden="1"/>
    </xf>
    <xf numFmtId="0" fontId="43" fillId="25" borderId="47" xfId="0" applyNumberFormat="1" applyFont="1" applyFill="1" applyBorder="1" applyAlignment="1" applyProtection="1">
      <alignment horizontal="center" vertical="center" wrapText="1"/>
      <protection hidden="1"/>
    </xf>
    <xf numFmtId="0" fontId="29" fillId="29" borderId="47" xfId="0" applyFont="1" applyFill="1" applyBorder="1" applyAlignment="1" applyProtection="1">
      <alignment vertical="center"/>
      <protection hidden="1"/>
    </xf>
    <xf numFmtId="0" fontId="29" fillId="25" borderId="98" xfId="0" applyFont="1" applyFill="1" applyBorder="1" applyAlignment="1" applyProtection="1">
      <alignment vertical="center"/>
      <protection hidden="1"/>
    </xf>
    <xf numFmtId="0" fontId="29" fillId="25" borderId="99" xfId="0" applyFont="1" applyFill="1" applyBorder="1" applyAlignment="1" applyProtection="1">
      <alignment vertical="center"/>
      <protection hidden="1"/>
    </xf>
    <xf numFmtId="0" fontId="29" fillId="25" borderId="12" xfId="0" applyFont="1" applyFill="1" applyBorder="1" applyAlignment="1" applyProtection="1">
      <alignment vertical="center"/>
      <protection hidden="1"/>
    </xf>
    <xf numFmtId="0" fontId="29" fillId="25" borderId="13" xfId="0" applyFont="1" applyFill="1" applyBorder="1" applyAlignment="1" applyProtection="1">
      <alignment vertical="center"/>
      <protection hidden="1"/>
    </xf>
    <xf numFmtId="0" fontId="143" fillId="37" borderId="0" xfId="0" applyFont="1" applyFill="1">
      <alignment vertical="center"/>
    </xf>
    <xf numFmtId="56" fontId="62" fillId="28" borderId="166" xfId="0" applyNumberFormat="1" applyFont="1" applyFill="1" applyBorder="1" applyProtection="1">
      <alignment vertical="center"/>
      <protection hidden="1"/>
    </xf>
    <xf numFmtId="0" fontId="62" fillId="28" borderId="167" xfId="0" applyFont="1" applyFill="1" applyBorder="1" applyAlignment="1" applyProtection="1">
      <alignment horizontal="left" vertical="center"/>
      <protection hidden="1"/>
    </xf>
    <xf numFmtId="0" fontId="62" fillId="28" borderId="168" xfId="0" applyFont="1" applyFill="1" applyBorder="1" applyAlignment="1" applyProtection="1">
      <alignment horizontal="left" vertical="center"/>
      <protection hidden="1"/>
    </xf>
    <xf numFmtId="56" fontId="62" fillId="28" borderId="56" xfId="0" applyNumberFormat="1" applyFont="1" applyFill="1" applyBorder="1" applyProtection="1">
      <alignment vertical="center"/>
      <protection hidden="1"/>
    </xf>
    <xf numFmtId="0" fontId="62" fillId="28" borderId="57" xfId="0" applyFont="1" applyFill="1" applyBorder="1" applyAlignment="1" applyProtection="1">
      <alignment horizontal="left" vertical="center"/>
      <protection hidden="1"/>
    </xf>
    <xf numFmtId="0" fontId="62" fillId="28" borderId="58" xfId="0" applyFont="1" applyFill="1" applyBorder="1" applyAlignment="1" applyProtection="1">
      <alignment horizontal="left" vertical="center"/>
      <protection hidden="1"/>
    </xf>
    <xf numFmtId="0" fontId="62" fillId="28" borderId="166" xfId="0" applyFont="1" applyFill="1" applyBorder="1" applyProtection="1">
      <alignment vertical="center"/>
      <protection hidden="1"/>
    </xf>
    <xf numFmtId="0" fontId="78" fillId="28" borderId="167" xfId="0" applyFont="1" applyFill="1" applyBorder="1" applyAlignment="1" applyProtection="1">
      <alignment horizontal="right" vertical="center"/>
      <protection hidden="1"/>
    </xf>
    <xf numFmtId="0" fontId="78" fillId="28" borderId="167" xfId="0" applyFont="1" applyFill="1" applyBorder="1" applyProtection="1">
      <alignment vertical="center"/>
      <protection hidden="1"/>
    </xf>
    <xf numFmtId="0" fontId="79" fillId="28" borderId="167" xfId="0" applyFont="1" applyFill="1" applyBorder="1" applyProtection="1">
      <alignment vertical="center"/>
      <protection hidden="1"/>
    </xf>
    <xf numFmtId="178" fontId="29" fillId="43" borderId="49" xfId="0" applyNumberFormat="1" applyFont="1" applyFill="1" applyBorder="1" applyAlignment="1" applyProtection="1">
      <alignment horizontal="left" vertical="center"/>
      <protection hidden="1"/>
    </xf>
    <xf numFmtId="186" fontId="27" fillId="43" borderId="91"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85" fontId="29" fillId="0" borderId="0" xfId="34" applyNumberFormat="1" applyFont="1" applyBorder="1" applyAlignment="1" applyProtection="1">
      <alignment horizontal="center" vertical="center"/>
      <protection hidden="1"/>
    </xf>
    <xf numFmtId="0" fontId="0" fillId="0" borderId="0" xfId="0" applyFill="1">
      <alignment vertical="center"/>
    </xf>
    <xf numFmtId="0" fontId="29" fillId="0" borderId="0" xfId="0" applyFont="1" applyFill="1" applyBorder="1" applyAlignment="1" applyProtection="1">
      <alignment horizontal="center" vertical="center"/>
      <protection hidden="1"/>
    </xf>
    <xf numFmtId="0" fontId="43" fillId="0" borderId="0" xfId="0" applyFont="1" applyFill="1" applyBorder="1" applyAlignment="1" applyProtection="1">
      <alignment horizontal="center" vertical="center" wrapText="1"/>
      <protection hidden="1"/>
    </xf>
    <xf numFmtId="0" fontId="119" fillId="0" borderId="0" xfId="47" applyFill="1">
      <alignment vertical="center"/>
    </xf>
    <xf numFmtId="0" fontId="29" fillId="25" borderId="78" xfId="0" applyFont="1" applyFill="1" applyBorder="1" applyAlignment="1" applyProtection="1">
      <alignment horizontal="center" vertical="center"/>
      <protection hidden="1"/>
    </xf>
    <xf numFmtId="0" fontId="29" fillId="25" borderId="99" xfId="0" applyFont="1" applyFill="1" applyBorder="1" applyAlignment="1" applyProtection="1">
      <alignment vertical="center" wrapText="1"/>
      <protection hidden="1"/>
    </xf>
    <xf numFmtId="0" fontId="29" fillId="25" borderId="82" xfId="0" applyFont="1" applyFill="1" applyBorder="1" applyAlignment="1" applyProtection="1">
      <alignment vertical="center" wrapText="1"/>
      <protection hidden="1"/>
    </xf>
    <xf numFmtId="0" fontId="29" fillId="25" borderId="59" xfId="0" applyFont="1" applyFill="1" applyBorder="1" applyAlignment="1" applyProtection="1">
      <alignment vertical="center" wrapText="1"/>
      <protection hidden="1"/>
    </xf>
    <xf numFmtId="0" fontId="29" fillId="25" borderId="169" xfId="0" applyFont="1" applyFill="1" applyBorder="1" applyAlignment="1" applyProtection="1">
      <alignment vertical="center" wrapText="1"/>
      <protection hidden="1"/>
    </xf>
    <xf numFmtId="0" fontId="29" fillId="25" borderId="171" xfId="0" applyFont="1" applyFill="1" applyBorder="1" applyAlignment="1" applyProtection="1">
      <alignment vertical="center" wrapText="1"/>
      <protection hidden="1"/>
    </xf>
    <xf numFmtId="0" fontId="29" fillId="25" borderId="172" xfId="0" applyFont="1" applyFill="1" applyBorder="1" applyAlignment="1" applyProtection="1">
      <alignment vertical="center" wrapText="1"/>
      <protection hidden="1"/>
    </xf>
    <xf numFmtId="0" fontId="29" fillId="25" borderId="170" xfId="0" applyFont="1" applyFill="1" applyBorder="1" applyAlignment="1" applyProtection="1">
      <alignment vertical="center" wrapText="1"/>
      <protection hidden="1"/>
    </xf>
    <xf numFmtId="0" fontId="29" fillId="25" borderId="105" xfId="0" applyFont="1" applyFill="1" applyBorder="1" applyAlignment="1" applyProtection="1">
      <alignment horizontal="left" vertical="center"/>
      <protection hidden="1"/>
    </xf>
    <xf numFmtId="0" fontId="29" fillId="29" borderId="49" xfId="0" applyFont="1" applyFill="1" applyBorder="1" applyAlignment="1" applyProtection="1">
      <alignment horizontal="centerContinuous" vertical="center"/>
      <protection hidden="1"/>
    </xf>
    <xf numFmtId="0" fontId="29" fillId="29" borderId="51" xfId="0" applyFont="1" applyFill="1" applyBorder="1" applyAlignment="1" applyProtection="1">
      <alignment horizontal="centerContinuous" vertical="center"/>
      <protection hidden="1"/>
    </xf>
    <xf numFmtId="0" fontId="29" fillId="25" borderId="12" xfId="0" applyFont="1" applyFill="1" applyBorder="1" applyAlignment="1" applyProtection="1">
      <alignment vertical="center" wrapText="1"/>
      <protection hidden="1"/>
    </xf>
    <xf numFmtId="0" fontId="29" fillId="41" borderId="26" xfId="0" applyFont="1" applyFill="1" applyBorder="1" applyAlignment="1" applyProtection="1">
      <alignment horizontal="centerContinuous" vertical="center"/>
      <protection hidden="1"/>
    </xf>
    <xf numFmtId="0" fontId="29" fillId="41" borderId="10"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wrapText="1"/>
      <protection hidden="1"/>
    </xf>
    <xf numFmtId="0" fontId="29" fillId="25" borderId="11" xfId="0" applyFont="1" applyFill="1" applyBorder="1" applyAlignment="1" applyProtection="1">
      <alignment horizontal="center" vertical="center" wrapText="1"/>
      <protection hidden="1"/>
    </xf>
    <xf numFmtId="189" fontId="29" fillId="25" borderId="85"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horizontal="center" vertical="center" wrapText="1"/>
      <protection hidden="1"/>
    </xf>
    <xf numFmtId="0" fontId="29" fillId="25" borderId="103" xfId="0" applyFont="1" applyFill="1" applyBorder="1" applyAlignment="1" applyProtection="1">
      <alignment vertical="center"/>
      <protection hidden="1"/>
    </xf>
    <xf numFmtId="0" fontId="143" fillId="37" borderId="100" xfId="0" applyFont="1" applyFill="1" applyBorder="1" applyAlignment="1">
      <alignment vertical="center" wrapText="1"/>
    </xf>
    <xf numFmtId="0" fontId="143" fillId="37" borderId="13" xfId="0" applyFont="1" applyFill="1" applyBorder="1" applyAlignment="1">
      <alignment vertical="center" wrapText="1"/>
    </xf>
    <xf numFmtId="0" fontId="143" fillId="37" borderId="14" xfId="0" applyFont="1" applyFill="1" applyBorder="1" applyAlignment="1">
      <alignment vertical="center" wrapText="1"/>
    </xf>
    <xf numFmtId="0" fontId="143" fillId="37" borderId="98" xfId="0" applyFont="1" applyFill="1" applyBorder="1" applyAlignment="1">
      <alignment vertical="center"/>
    </xf>
    <xf numFmtId="0" fontId="143" fillId="37" borderId="99" xfId="0" applyFont="1" applyFill="1" applyBorder="1" applyAlignment="1">
      <alignment vertical="center"/>
    </xf>
    <xf numFmtId="0" fontId="143" fillId="37" borderId="12" xfId="0" applyFont="1" applyFill="1" applyBorder="1" applyAlignment="1">
      <alignment vertical="center"/>
    </xf>
    <xf numFmtId="0" fontId="143" fillId="37" borderId="13" xfId="0" applyFont="1" applyFill="1" applyBorder="1" applyAlignment="1">
      <alignment vertical="center"/>
    </xf>
    <xf numFmtId="0" fontId="29" fillId="25" borderId="173" xfId="0" applyFont="1" applyFill="1" applyBorder="1" applyAlignment="1" applyProtection="1">
      <alignment horizontal="left" vertical="center"/>
      <protection hidden="1"/>
    </xf>
    <xf numFmtId="0" fontId="143" fillId="37" borderId="165" xfId="0" applyFont="1" applyFill="1" applyBorder="1" applyAlignment="1">
      <alignment vertical="center"/>
    </xf>
    <xf numFmtId="0" fontId="143" fillId="37" borderId="173" xfId="0" applyFont="1" applyFill="1" applyBorder="1" applyAlignment="1">
      <alignment vertical="center"/>
    </xf>
    <xf numFmtId="0" fontId="34" fillId="38" borderId="10" xfId="0" applyFont="1" applyFill="1" applyBorder="1" applyAlignment="1" applyProtection="1">
      <alignment horizontal="center" vertical="center" shrinkToFit="1"/>
      <protection locked="0" hidden="1"/>
    </xf>
    <xf numFmtId="182" fontId="46" fillId="37" borderId="122" xfId="47" applyNumberFormat="1" applyFont="1" applyFill="1" applyBorder="1" applyAlignment="1" applyProtection="1">
      <alignment horizontal="center" vertical="center"/>
    </xf>
    <xf numFmtId="182" fontId="46" fillId="37" borderId="126" xfId="47" applyNumberFormat="1" applyFont="1" applyFill="1" applyBorder="1" applyAlignment="1" applyProtection="1">
      <alignment horizontal="center" vertical="center"/>
    </xf>
    <xf numFmtId="182" fontId="37" fillId="37" borderId="122" xfId="47" applyNumberFormat="1" applyFont="1" applyFill="1" applyBorder="1" applyAlignment="1" applyProtection="1">
      <alignment horizontal="center" vertical="center"/>
    </xf>
    <xf numFmtId="182" fontId="37" fillId="37" borderId="127" xfId="47" applyNumberFormat="1" applyFont="1" applyFill="1" applyBorder="1" applyAlignment="1" applyProtection="1">
      <alignment horizontal="center" vertical="center"/>
    </xf>
    <xf numFmtId="182" fontId="37" fillId="37" borderId="126" xfId="47" applyNumberFormat="1" applyFont="1" applyFill="1" applyBorder="1" applyAlignment="1" applyProtection="1">
      <alignment horizontal="center" vertical="center"/>
    </xf>
    <xf numFmtId="182" fontId="37" fillId="37" borderId="122" xfId="47" quotePrefix="1" applyNumberFormat="1" applyFont="1" applyFill="1" applyBorder="1" applyAlignment="1" applyProtection="1">
      <alignment horizontal="center" vertical="center"/>
    </xf>
    <xf numFmtId="0" fontId="29" fillId="25" borderId="14" xfId="0" applyFont="1" applyFill="1" applyBorder="1" applyAlignment="1" applyProtection="1">
      <alignment vertical="center"/>
      <protection hidden="1"/>
    </xf>
    <xf numFmtId="0" fontId="29" fillId="41" borderId="26" xfId="0" applyFont="1" applyFill="1" applyBorder="1" applyAlignment="1">
      <alignment horizontal="center" vertical="center"/>
    </xf>
    <xf numFmtId="0" fontId="29" fillId="41" borderId="26" xfId="0" applyFont="1" applyFill="1" applyBorder="1" applyAlignment="1">
      <alignment horizontal="center" vertical="center" wrapText="1"/>
    </xf>
    <xf numFmtId="0" fontId="29" fillId="37" borderId="26" xfId="0" applyFont="1" applyFill="1" applyBorder="1" applyAlignment="1">
      <alignment horizontal="center" vertical="center"/>
    </xf>
    <xf numFmtId="0" fontId="29" fillId="37" borderId="26" xfId="0" applyFont="1" applyFill="1" applyBorder="1" applyAlignment="1">
      <alignment horizontal="left" vertical="center"/>
    </xf>
    <xf numFmtId="0" fontId="29" fillId="37" borderId="47" xfId="0" applyFont="1" applyFill="1" applyBorder="1" applyAlignment="1">
      <alignment horizontal="left" vertical="center"/>
    </xf>
    <xf numFmtId="0" fontId="29" fillId="37" borderId="27" xfId="0" applyFont="1" applyFill="1" applyBorder="1" applyAlignment="1">
      <alignment horizontal="left" vertical="center"/>
    </xf>
    <xf numFmtId="0" fontId="29" fillId="25" borderId="100" xfId="0" applyFont="1" applyFill="1" applyBorder="1" applyAlignment="1" applyProtection="1">
      <alignment vertical="center"/>
      <protection hidden="1"/>
    </xf>
    <xf numFmtId="0" fontId="27" fillId="34" borderId="0" xfId="0" applyFont="1" applyFill="1" applyAlignment="1" applyProtection="1">
      <protection hidden="1"/>
    </xf>
    <xf numFmtId="189" fontId="0" fillId="0" borderId="0" xfId="0" applyNumberFormat="1">
      <alignment vertical="center"/>
    </xf>
    <xf numFmtId="0" fontId="29" fillId="25" borderId="13"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98" xfId="0" applyFont="1" applyFill="1" applyBorder="1" applyAlignment="1" applyProtection="1">
      <alignment horizontal="left" vertical="center" wrapText="1"/>
      <protection hidden="1"/>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29" fillId="25" borderId="138" xfId="0" applyFont="1" applyFill="1" applyBorder="1" applyAlignment="1" applyProtection="1">
      <alignment horizontal="left" vertical="center"/>
      <protection hidden="1"/>
    </xf>
    <xf numFmtId="0" fontId="29" fillId="25" borderId="137" xfId="0" applyFont="1" applyFill="1" applyBorder="1" applyAlignment="1" applyProtection="1">
      <alignment vertical="center"/>
      <protection hidden="1"/>
    </xf>
    <xf numFmtId="0" fontId="29" fillId="25" borderId="138" xfId="0" applyFont="1" applyFill="1" applyBorder="1" applyAlignment="1" applyProtection="1">
      <alignment vertical="center"/>
      <protection hidden="1"/>
    </xf>
    <xf numFmtId="0" fontId="29" fillId="25" borderId="139" xfId="0" applyFont="1" applyFill="1" applyBorder="1" applyAlignment="1" applyProtection="1">
      <alignment vertical="center"/>
      <protection hidden="1"/>
    </xf>
    <xf numFmtId="0" fontId="29" fillId="25" borderId="105" xfId="0" applyFont="1" applyFill="1" applyBorder="1" applyAlignment="1" applyProtection="1">
      <alignment vertical="center"/>
      <protection hidden="1"/>
    </xf>
    <xf numFmtId="0" fontId="29" fillId="25" borderId="104" xfId="0" applyFont="1" applyFill="1" applyBorder="1" applyAlignment="1" applyProtection="1">
      <alignment vertical="center"/>
      <protection hidden="1"/>
    </xf>
    <xf numFmtId="9" fontId="29" fillId="25" borderId="174" xfId="0" applyNumberFormat="1" applyFont="1" applyFill="1" applyBorder="1" applyAlignment="1" applyProtection="1">
      <alignment horizontal="center" vertical="center"/>
      <protection locked="0" hidden="1"/>
    </xf>
    <xf numFmtId="0" fontId="29" fillId="25" borderId="175" xfId="0" applyFont="1" applyFill="1" applyBorder="1" applyAlignment="1" applyProtection="1">
      <alignment horizontal="center" vertical="center"/>
      <protection hidden="1"/>
    </xf>
    <xf numFmtId="186" fontId="29" fillId="29" borderId="48" xfId="0" applyNumberFormat="1" applyFont="1" applyFill="1" applyBorder="1" applyAlignment="1">
      <alignment horizontal="center" vertical="center"/>
    </xf>
    <xf numFmtId="0" fontId="29" fillId="25" borderId="52" xfId="0" applyFont="1" applyFill="1" applyBorder="1" applyAlignment="1" applyProtection="1">
      <alignment horizontal="center" vertical="center"/>
      <protection hidden="1"/>
    </xf>
    <xf numFmtId="0" fontId="29" fillId="25" borderId="176" xfId="0" applyFont="1" applyFill="1" applyBorder="1" applyAlignment="1" applyProtection="1">
      <alignment horizontal="center" vertical="center"/>
      <protection hidden="1"/>
    </xf>
    <xf numFmtId="0" fontId="29" fillId="25" borderId="177" xfId="0" applyFont="1" applyFill="1" applyBorder="1" applyAlignment="1" applyProtection="1">
      <alignment horizontal="center" vertical="center"/>
      <protection hidden="1"/>
    </xf>
    <xf numFmtId="0" fontId="29" fillId="25" borderId="178" xfId="0" applyFont="1" applyFill="1" applyBorder="1" applyAlignment="1" applyProtection="1">
      <alignment horizontal="center" vertical="center"/>
      <protection hidden="1"/>
    </xf>
    <xf numFmtId="0" fontId="144" fillId="0" borderId="0" xfId="0" applyFont="1" applyAlignment="1" applyProtection="1">
      <alignment horizontal="center" vertical="center"/>
      <protection hidden="1"/>
    </xf>
    <xf numFmtId="0" fontId="145" fillId="0" borderId="0" xfId="0" applyFont="1" applyAlignment="1" applyProtection="1">
      <alignment horizontal="right" vertical="center"/>
      <protection hidden="1"/>
    </xf>
    <xf numFmtId="0" fontId="34" fillId="0" borderId="26" xfId="0" applyFont="1" applyBorder="1" applyAlignment="1" applyProtection="1">
      <alignment horizontal="left" vertical="center" shrinkToFit="1"/>
      <protection locked="0"/>
    </xf>
    <xf numFmtId="0" fontId="34" fillId="0" borderId="47"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34" fillId="0" borderId="26" xfId="0" applyFont="1" applyBorder="1" applyAlignment="1" applyProtection="1">
      <alignment horizontal="left" vertical="center"/>
      <protection locked="0"/>
    </xf>
    <xf numFmtId="0" fontId="34" fillId="0" borderId="47"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4" fillId="25" borderId="26" xfId="0" applyFont="1" applyFill="1" applyBorder="1" applyAlignment="1">
      <alignment horizontal="left" vertical="center" shrinkToFit="1"/>
    </xf>
    <xf numFmtId="0" fontId="34" fillId="25" borderId="47" xfId="0" applyFont="1" applyFill="1" applyBorder="1" applyAlignment="1">
      <alignment horizontal="left" vertical="center" shrinkToFit="1"/>
    </xf>
    <xf numFmtId="0" fontId="34" fillId="25" borderId="27" xfId="0" applyFont="1" applyFill="1" applyBorder="1" applyAlignment="1">
      <alignment horizontal="left" vertical="center" shrinkToFit="1"/>
    </xf>
    <xf numFmtId="0" fontId="43" fillId="0" borderId="116" xfId="28" applyFont="1" applyBorder="1" applyAlignment="1" applyProtection="1">
      <alignment horizontal="center" vertical="center"/>
      <protection hidden="1"/>
    </xf>
    <xf numFmtId="0" fontId="43" fillId="0" borderId="117" xfId="28" applyFont="1" applyBorder="1" applyAlignment="1" applyProtection="1">
      <alignment horizontal="center" vertical="center"/>
      <protection hidden="1"/>
    </xf>
    <xf numFmtId="0" fontId="43" fillId="0" borderId="118" xfId="28" applyFont="1" applyBorder="1" applyAlignment="1" applyProtection="1">
      <alignment horizontal="center" vertical="center"/>
      <protection hidden="1"/>
    </xf>
    <xf numFmtId="0" fontId="145" fillId="0" borderId="0" xfId="0" applyFont="1" applyAlignment="1" applyProtection="1">
      <alignment horizontal="left" vertical="center" shrinkToFit="1"/>
      <protection hidden="1"/>
    </xf>
    <xf numFmtId="0" fontId="145" fillId="0" borderId="0" xfId="0" applyFont="1" applyAlignment="1">
      <alignment vertical="center" shrinkToFit="1"/>
    </xf>
    <xf numFmtId="0" fontId="145" fillId="0" borderId="0" xfId="0" applyFont="1" applyAlignment="1">
      <alignment horizontal="left" vertical="center" shrinkToFit="1"/>
    </xf>
    <xf numFmtId="0" fontId="30" fillId="0" borderId="62" xfId="0" applyFont="1" applyBorder="1" applyAlignment="1" applyProtection="1">
      <alignment horizontal="left" vertical="top" wrapText="1"/>
      <protection hidden="1"/>
    </xf>
    <xf numFmtId="0" fontId="30" fillId="27" borderId="63" xfId="0" applyFont="1" applyFill="1" applyBorder="1" applyAlignment="1" applyProtection="1">
      <alignment horizontal="left" vertical="top" wrapText="1"/>
      <protection hidden="1"/>
    </xf>
    <xf numFmtId="0" fontId="30" fillId="27" borderId="81" xfId="0" applyFont="1" applyFill="1" applyBorder="1" applyAlignment="1" applyProtection="1">
      <alignment horizontal="left" vertical="top" wrapText="1"/>
      <protection hidden="1"/>
    </xf>
    <xf numFmtId="0" fontId="30" fillId="0" borderId="80" xfId="0" applyFont="1" applyBorder="1" applyAlignment="1" applyProtection="1">
      <alignment horizontal="left" vertical="top" wrapText="1"/>
      <protection hidden="1"/>
    </xf>
    <xf numFmtId="0" fontId="30" fillId="27" borderId="64" xfId="0" applyFont="1" applyFill="1" applyBorder="1" applyAlignment="1" applyProtection="1">
      <alignment horizontal="left" vertical="top" wrapText="1"/>
      <protection hidden="1"/>
    </xf>
    <xf numFmtId="55" fontId="34" fillId="0" borderId="119" xfId="0" applyNumberFormat="1" applyFont="1" applyBorder="1" applyAlignment="1" applyProtection="1">
      <alignment horizontal="left" vertical="center"/>
      <protection hidden="1"/>
    </xf>
    <xf numFmtId="0" fontId="0" fillId="0" borderId="50" xfId="0" applyBorder="1">
      <alignment vertical="center"/>
    </xf>
    <xf numFmtId="0" fontId="30" fillId="0" borderId="74" xfId="0" applyFont="1" applyBorder="1" applyAlignment="1">
      <alignment horizontal="left" vertical="top" wrapText="1"/>
    </xf>
    <xf numFmtId="0" fontId="30" fillId="0" borderId="54" xfId="0" applyFont="1" applyBorder="1" applyAlignment="1">
      <alignment horizontal="left" vertical="top" wrapText="1"/>
    </xf>
    <xf numFmtId="0" fontId="30" fillId="0" borderId="54" xfId="0" applyFont="1" applyBorder="1" applyAlignment="1" applyProtection="1">
      <alignment horizontal="left" vertical="top" wrapText="1"/>
      <protection hidden="1"/>
    </xf>
    <xf numFmtId="0" fontId="30" fillId="27" borderId="54" xfId="0" applyFont="1" applyFill="1" applyBorder="1" applyAlignment="1" applyProtection="1">
      <alignment horizontal="left" vertical="top" wrapText="1"/>
      <protection hidden="1"/>
    </xf>
    <xf numFmtId="0" fontId="30" fillId="27" borderId="76" xfId="0" applyFont="1" applyFill="1" applyBorder="1" applyAlignment="1" applyProtection="1">
      <alignment horizontal="left" vertical="top" wrapText="1"/>
      <protection hidden="1"/>
    </xf>
    <xf numFmtId="0" fontId="30" fillId="0" borderId="74" xfId="0" applyFont="1" applyBorder="1" applyAlignment="1" applyProtection="1">
      <alignment horizontal="left" vertical="top" wrapText="1"/>
      <protection hidden="1"/>
    </xf>
    <xf numFmtId="0" fontId="30" fillId="27" borderId="55" xfId="0" applyFont="1" applyFill="1" applyBorder="1" applyAlignment="1" applyProtection="1">
      <alignment horizontal="left" vertical="top" wrapText="1"/>
      <protection hidden="1"/>
    </xf>
    <xf numFmtId="0" fontId="30" fillId="0" borderId="53" xfId="0" applyFont="1" applyBorder="1" applyAlignment="1" applyProtection="1">
      <alignment horizontal="left" vertical="top" wrapText="1"/>
      <protection hidden="1"/>
    </xf>
    <xf numFmtId="55" fontId="34" fillId="0" borderId="75" xfId="0" applyNumberFormat="1" applyFont="1" applyBorder="1" applyAlignment="1" applyProtection="1">
      <alignment horizontal="left" vertical="center"/>
      <protection hidden="1"/>
    </xf>
    <xf numFmtId="55" fontId="34" fillId="0" borderId="54" xfId="0" applyNumberFormat="1" applyFont="1" applyBorder="1" applyAlignment="1" applyProtection="1">
      <alignment horizontal="left" vertical="center"/>
      <protection hidden="1"/>
    </xf>
    <xf numFmtId="0" fontId="34" fillId="0" borderId="78" xfId="0" applyFont="1" applyBorder="1" applyAlignment="1" applyProtection="1">
      <alignment horizontal="center" vertical="center" shrinkToFit="1"/>
      <protection hidden="1"/>
    </xf>
    <xf numFmtId="0" fontId="34" fillId="0" borderId="79" xfId="0" applyFont="1" applyBorder="1" applyAlignment="1" applyProtection="1">
      <alignment horizontal="center" vertical="center" shrinkToFit="1"/>
      <protection hidden="1"/>
    </xf>
    <xf numFmtId="0" fontId="0" fillId="38" borderId="47" xfId="0" applyFill="1"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0" fillId="38" borderId="89" xfId="0" applyFill="1" applyBorder="1" applyAlignment="1" applyProtection="1">
      <alignment horizontal="left" vertical="top" wrapText="1"/>
      <protection locked="0"/>
    </xf>
    <xf numFmtId="0" fontId="0" fillId="0" borderId="90" xfId="0" applyBorder="1" applyAlignment="1" applyProtection="1">
      <alignment horizontal="left" vertical="top" wrapText="1"/>
      <protection locked="0"/>
    </xf>
    <xf numFmtId="0" fontId="0" fillId="38" borderId="115" xfId="0" applyFill="1" applyBorder="1" applyAlignment="1" applyProtection="1">
      <alignment horizontal="left" vertical="top" wrapText="1"/>
      <protection locked="0"/>
    </xf>
    <xf numFmtId="0" fontId="0" fillId="38" borderId="113" xfId="0" applyFill="1" applyBorder="1" applyAlignment="1" applyProtection="1">
      <alignment horizontal="left" vertical="top" wrapText="1"/>
      <protection locked="0"/>
    </xf>
    <xf numFmtId="179" fontId="29" fillId="0" borderId="59" xfId="0" applyNumberFormat="1" applyFont="1" applyBorder="1" applyAlignment="1" applyProtection="1">
      <alignment horizontal="left" vertical="top" wrapText="1"/>
      <protection locked="0"/>
    </xf>
    <xf numFmtId="179" fontId="29" fillId="0" borderId="0" xfId="0" applyNumberFormat="1" applyFont="1" applyAlignment="1" applyProtection="1">
      <alignment horizontal="left" vertical="top" wrapText="1"/>
      <protection locked="0"/>
    </xf>
    <xf numFmtId="179" fontId="29" fillId="0" borderId="17" xfId="0" applyNumberFormat="1" applyFont="1" applyBorder="1" applyAlignment="1" applyProtection="1">
      <alignment horizontal="left" vertical="top" wrapText="1"/>
      <protection locked="0"/>
    </xf>
    <xf numFmtId="179" fontId="29" fillId="0" borderId="62" xfId="0" applyNumberFormat="1" applyFont="1" applyBorder="1" applyAlignment="1" applyProtection="1">
      <alignment horizontal="left" vertical="top" wrapText="1"/>
      <protection locked="0"/>
    </xf>
    <xf numFmtId="179" fontId="29" fillId="0" borderId="63" xfId="0" applyNumberFormat="1" applyFont="1" applyBorder="1" applyAlignment="1" applyProtection="1">
      <alignment horizontal="left" vertical="top" wrapText="1"/>
      <protection locked="0"/>
    </xf>
    <xf numFmtId="179" fontId="29" fillId="0" borderId="81" xfId="0" applyNumberFormat="1" applyFont="1" applyBorder="1" applyAlignment="1" applyProtection="1">
      <alignment horizontal="left" vertical="top" wrapText="1"/>
      <protection locked="0"/>
    </xf>
    <xf numFmtId="179" fontId="29" fillId="37" borderId="74" xfId="47" applyNumberFormat="1" applyFont="1" applyFill="1" applyBorder="1" applyAlignment="1" applyProtection="1">
      <alignment horizontal="left" vertical="center" wrapText="1"/>
      <protection locked="0"/>
    </xf>
    <xf numFmtId="179" fontId="29" fillId="37" borderId="54" xfId="47" applyNumberFormat="1" applyFont="1" applyFill="1" applyBorder="1" applyAlignment="1" applyProtection="1">
      <alignment horizontal="left" vertical="center" wrapText="1"/>
      <protection locked="0"/>
    </xf>
    <xf numFmtId="0" fontId="24" fillId="37" borderId="26" xfId="47" applyFont="1" applyFill="1" applyBorder="1" applyAlignment="1" applyProtection="1">
      <alignment horizontal="left" vertical="center"/>
      <protection hidden="1"/>
    </xf>
    <xf numFmtId="0" fontId="24" fillId="37" borderId="79" xfId="47" applyFont="1" applyFill="1" applyBorder="1" applyAlignment="1" applyProtection="1">
      <alignment horizontal="left" vertical="center"/>
      <protection hidden="1"/>
    </xf>
    <xf numFmtId="0" fontId="24" fillId="37" borderId="92" xfId="47" applyFont="1" applyFill="1" applyBorder="1" applyAlignment="1" applyProtection="1">
      <alignment horizontal="left" vertical="center"/>
      <protection hidden="1"/>
    </xf>
    <xf numFmtId="0" fontId="24" fillId="37" borderId="90" xfId="47" applyFont="1" applyFill="1" applyBorder="1" applyAlignment="1" applyProtection="1">
      <alignment horizontal="left" vertical="center"/>
      <protection hidden="1"/>
    </xf>
    <xf numFmtId="179" fontId="29" fillId="0" borderId="155" xfId="0" applyNumberFormat="1" applyFont="1" applyBorder="1" applyAlignment="1" applyProtection="1">
      <alignment horizontal="left" vertical="top" wrapText="1"/>
      <protection locked="0"/>
    </xf>
    <xf numFmtId="179" fontId="29" fillId="0" borderId="156" xfId="0" applyNumberFormat="1" applyFont="1" applyBorder="1" applyAlignment="1" applyProtection="1">
      <alignment horizontal="left" vertical="top" wrapText="1"/>
      <protection locked="0"/>
    </xf>
    <xf numFmtId="179" fontId="29" fillId="0" borderId="157" xfId="0" applyNumberFormat="1" applyFont="1" applyBorder="1" applyAlignment="1" applyProtection="1">
      <alignment horizontal="left" vertical="top" wrapText="1"/>
      <protection locked="0"/>
    </xf>
    <xf numFmtId="179" fontId="29" fillId="0" borderId="77" xfId="0" applyNumberFormat="1" applyFont="1" applyBorder="1" applyAlignment="1" applyProtection="1">
      <alignment horizontal="left" vertical="top" wrapText="1"/>
      <protection locked="0"/>
    </xf>
    <xf numFmtId="179" fontId="29" fillId="0" borderId="47" xfId="0" applyNumberFormat="1" applyFont="1" applyBorder="1" applyAlignment="1" applyProtection="1">
      <alignment horizontal="left" vertical="top" wrapText="1"/>
      <protection locked="0"/>
    </xf>
    <xf numFmtId="179" fontId="29" fillId="0" borderId="27" xfId="0" applyNumberFormat="1" applyFont="1" applyBorder="1" applyAlignment="1" applyProtection="1">
      <alignment horizontal="left" vertical="top" wrapText="1"/>
      <protection locked="0"/>
    </xf>
    <xf numFmtId="0" fontId="24" fillId="37" borderId="49" xfId="47" applyFont="1" applyFill="1" applyBorder="1" applyAlignment="1" applyProtection="1">
      <alignment horizontal="left" vertical="center" shrinkToFit="1"/>
      <protection hidden="1"/>
    </xf>
    <xf numFmtId="0" fontId="24" fillId="37" borderId="53" xfId="47" applyFont="1" applyFill="1" applyBorder="1" applyAlignment="1" applyProtection="1">
      <alignment horizontal="left" vertical="center" shrinkToFit="1"/>
      <protection hidden="1"/>
    </xf>
    <xf numFmtId="0" fontId="24" fillId="37" borderId="61" xfId="47" applyFont="1" applyFill="1" applyBorder="1" applyAlignment="1" applyProtection="1">
      <alignment horizontal="left" vertical="center" shrinkToFit="1"/>
      <protection hidden="1"/>
    </xf>
    <xf numFmtId="0" fontId="131" fillId="37" borderId="26" xfId="28" applyFont="1" applyFill="1" applyBorder="1" applyAlignment="1" applyProtection="1">
      <alignment horizontal="left" vertical="center"/>
      <protection hidden="1"/>
    </xf>
    <xf numFmtId="0" fontId="131" fillId="37" borderId="79" xfId="28" applyFont="1" applyFill="1" applyBorder="1" applyAlignment="1" applyProtection="1">
      <alignment horizontal="left" vertical="center"/>
      <protection hidden="1"/>
    </xf>
    <xf numFmtId="0" fontId="131" fillId="37" borderId="49" xfId="28" applyFont="1" applyFill="1" applyBorder="1" applyAlignment="1" applyProtection="1">
      <alignment horizontal="left" vertical="center"/>
      <protection hidden="1"/>
    </xf>
    <xf numFmtId="0" fontId="131" fillId="37" borderId="83" xfId="28" applyFont="1" applyFill="1" applyBorder="1" applyAlignment="1" applyProtection="1">
      <alignment horizontal="left" vertical="center"/>
      <protection hidden="1"/>
    </xf>
    <xf numFmtId="0" fontId="0" fillId="37" borderId="49" xfId="47" applyFont="1" applyFill="1" applyBorder="1" applyAlignment="1" applyProtection="1">
      <alignment horizontal="left" vertical="center" shrinkToFit="1"/>
      <protection hidden="1"/>
    </xf>
    <xf numFmtId="0" fontId="0" fillId="37" borderId="61" xfId="47" applyFont="1" applyFill="1" applyBorder="1" applyAlignment="1" applyProtection="1">
      <alignment horizontal="left" vertical="center" shrinkToFit="1"/>
      <protection hidden="1"/>
    </xf>
    <xf numFmtId="0" fontId="0" fillId="37" borderId="53" xfId="47" applyFont="1" applyFill="1" applyBorder="1" applyAlignment="1" applyProtection="1">
      <alignment horizontal="left" vertical="center" shrinkToFit="1"/>
      <protection hidden="1"/>
    </xf>
    <xf numFmtId="182" fontId="24" fillId="25" borderId="127" xfId="47" applyNumberFormat="1" applyFont="1" applyFill="1" applyBorder="1" applyAlignment="1" applyProtection="1">
      <alignment horizontal="center" vertical="center" wrapText="1"/>
      <protection hidden="1"/>
    </xf>
    <xf numFmtId="182" fontId="24" fillId="25" borderId="144" xfId="47" applyNumberFormat="1" applyFont="1" applyFill="1" applyBorder="1" applyAlignment="1" applyProtection="1">
      <alignment horizontal="center" vertical="center" wrapText="1"/>
      <protection hidden="1"/>
    </xf>
    <xf numFmtId="0" fontId="29" fillId="25" borderId="98"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100" xfId="0" applyFont="1" applyFill="1" applyBorder="1" applyAlignment="1" applyProtection="1">
      <alignment horizontal="left" vertical="center" wrapText="1"/>
      <protection hidden="1"/>
    </xf>
    <xf numFmtId="0" fontId="29" fillId="25" borderId="12" xfId="0" applyFont="1" applyFill="1" applyBorder="1" applyAlignment="1" applyProtection="1">
      <alignment horizontal="left" vertical="center" wrapText="1"/>
      <protection hidden="1"/>
    </xf>
    <xf numFmtId="0" fontId="29" fillId="25" borderId="13" xfId="0" applyFont="1" applyFill="1" applyBorder="1" applyAlignment="1" applyProtection="1">
      <alignment horizontal="left" vertical="center" wrapText="1"/>
      <protection hidden="1"/>
    </xf>
    <xf numFmtId="0" fontId="29" fillId="25" borderId="14" xfId="0" applyFont="1" applyFill="1" applyBorder="1" applyAlignment="1" applyProtection="1">
      <alignment horizontal="left" vertical="center" wrapText="1"/>
      <protection hidden="1"/>
    </xf>
    <xf numFmtId="0" fontId="29" fillId="25" borderId="103" xfId="0" applyFont="1" applyFill="1" applyBorder="1" applyAlignment="1" applyProtection="1">
      <alignment horizontal="left" vertical="center" wrapText="1"/>
      <protection hidden="1"/>
    </xf>
    <xf numFmtId="0" fontId="29" fillId="25" borderId="105" xfId="0" applyFont="1" applyFill="1" applyBorder="1" applyAlignment="1" applyProtection="1">
      <alignment horizontal="left" vertical="center" wrapText="1"/>
      <protection hidden="1"/>
    </xf>
    <xf numFmtId="0" fontId="29" fillId="25" borderId="104" xfId="0" applyFont="1" applyFill="1" applyBorder="1" applyAlignment="1" applyProtection="1">
      <alignment horizontal="left" vertical="center" wrapText="1"/>
      <protection hidden="1"/>
    </xf>
    <xf numFmtId="184" fontId="29" fillId="25" borderId="142" xfId="0" applyNumberFormat="1" applyFont="1" applyFill="1" applyBorder="1" applyAlignment="1" applyProtection="1">
      <alignment horizontal="center" vertical="center"/>
      <protection hidden="1"/>
    </xf>
    <xf numFmtId="184" fontId="29" fillId="25" borderId="78" xfId="0" applyNumberFormat="1" applyFont="1" applyFill="1" applyBorder="1" applyAlignment="1" applyProtection="1">
      <alignment horizontal="center" vertical="center"/>
      <protection hidden="1"/>
    </xf>
    <xf numFmtId="184" fontId="29" fillId="25" borderId="140" xfId="0" applyNumberFormat="1" applyFont="1" applyFill="1" applyBorder="1" applyAlignment="1" applyProtection="1">
      <alignment horizontal="center" vertical="center"/>
      <protection hidden="1"/>
    </xf>
    <xf numFmtId="0" fontId="29" fillId="25" borderId="111" xfId="0" applyFont="1" applyFill="1" applyBorder="1" applyAlignment="1" applyProtection="1">
      <alignment horizontal="left" vertical="center" wrapText="1"/>
      <protection hidden="1"/>
    </xf>
    <xf numFmtId="0" fontId="29" fillId="25" borderId="135" xfId="0" applyFont="1" applyFill="1" applyBorder="1" applyAlignment="1" applyProtection="1">
      <alignment horizontal="left" vertical="center" wrapText="1"/>
      <protection hidden="1"/>
    </xf>
    <xf numFmtId="0" fontId="29" fillId="25" borderId="138" xfId="0" applyFont="1" applyFill="1" applyBorder="1" applyAlignment="1" applyProtection="1">
      <alignment horizontal="left" vertical="center" wrapText="1"/>
      <protection hidden="1"/>
    </xf>
    <xf numFmtId="0" fontId="29" fillId="25" borderId="139" xfId="0" applyFont="1" applyFill="1" applyBorder="1" applyAlignment="1" applyProtection="1">
      <alignment horizontal="left" vertical="center" wrapText="1"/>
      <protection hidden="1"/>
    </xf>
    <xf numFmtId="0" fontId="29" fillId="25" borderId="137" xfId="0" applyFont="1" applyFill="1" applyBorder="1" applyAlignment="1" applyProtection="1">
      <alignment horizontal="left" vertical="center" wrapText="1"/>
      <protection hidden="1"/>
    </xf>
    <xf numFmtId="0" fontId="29" fillId="25" borderId="110" xfId="0" applyFont="1" applyFill="1" applyBorder="1" applyAlignment="1" applyProtection="1">
      <alignment horizontal="left" vertical="center" wrapText="1"/>
      <protection hidden="1"/>
    </xf>
    <xf numFmtId="0" fontId="29" fillId="25" borderId="134" xfId="0" applyFont="1" applyFill="1" applyBorder="1" applyAlignment="1" applyProtection="1">
      <alignment horizontal="left" vertical="center" wrapText="1"/>
      <protection hidden="1"/>
    </xf>
    <xf numFmtId="0" fontId="29" fillId="41" borderId="27" xfId="0" applyFont="1" applyFill="1" applyBorder="1" applyAlignment="1" applyProtection="1">
      <alignment horizontal="center" vertical="center"/>
      <protection hidden="1"/>
    </xf>
    <xf numFmtId="0" fontId="29" fillId="41" borderId="26" xfId="0"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186" fontId="27" fillId="29" borderId="85" xfId="0" applyNumberFormat="1" applyFont="1" applyFill="1" applyBorder="1" applyAlignment="1" applyProtection="1">
      <alignment horizontal="center" vertical="center"/>
      <protection locked="0" hidden="1"/>
    </xf>
    <xf numFmtId="186" fontId="27" fillId="29" borderId="162" xfId="0" applyNumberFormat="1" applyFont="1" applyFill="1" applyBorder="1" applyAlignment="1" applyProtection="1">
      <alignment horizontal="center" vertical="center"/>
      <protection locked="0" hidden="1"/>
    </xf>
    <xf numFmtId="0" fontId="29" fillId="25" borderId="112" xfId="0" applyFont="1" applyFill="1" applyBorder="1" applyAlignment="1" applyProtection="1">
      <alignment horizontal="left" vertical="center" wrapText="1"/>
      <protection hidden="1"/>
    </xf>
    <xf numFmtId="0" fontId="29" fillId="25" borderId="136" xfId="0" applyFont="1" applyFill="1" applyBorder="1" applyAlignment="1" applyProtection="1">
      <alignment horizontal="left" vertical="center" wrapText="1"/>
      <protection hidden="1"/>
    </xf>
    <xf numFmtId="0" fontId="29" fillId="25" borderId="48" xfId="0" applyFont="1" applyFill="1" applyBorder="1" applyAlignment="1" applyProtection="1">
      <alignment horizontal="left" vertical="center" wrapText="1"/>
      <protection hidden="1"/>
    </xf>
    <xf numFmtId="0" fontId="29" fillId="25" borderId="15" xfId="0" applyFont="1" applyFill="1" applyBorder="1" applyAlignment="1" applyProtection="1">
      <alignment horizontal="left" vertical="center" wrapText="1"/>
      <protection hidden="1"/>
    </xf>
    <xf numFmtId="0" fontId="29" fillId="25" borderId="52" xfId="0" applyFont="1" applyFill="1" applyBorder="1" applyAlignment="1" applyProtection="1">
      <alignment horizontal="left" vertical="center" wrapText="1"/>
      <protection hidden="1"/>
    </xf>
    <xf numFmtId="0" fontId="143" fillId="37" borderId="12" xfId="0" applyFont="1" applyFill="1" applyBorder="1" applyAlignment="1">
      <alignment horizontal="left" vertical="center" wrapText="1"/>
    </xf>
    <xf numFmtId="0" fontId="143" fillId="37" borderId="13" xfId="0" applyFont="1" applyFill="1" applyBorder="1" applyAlignment="1">
      <alignment horizontal="left" vertical="center" wrapText="1"/>
    </xf>
    <xf numFmtId="0" fontId="143" fillId="37" borderId="14" xfId="0" applyFont="1" applyFill="1" applyBorder="1" applyAlignment="1">
      <alignment horizontal="left" vertical="center" wrapText="1"/>
    </xf>
    <xf numFmtId="0" fontId="29" fillId="25" borderId="103" xfId="0" applyFont="1" applyFill="1" applyBorder="1" applyAlignment="1" applyProtection="1">
      <alignment horizontal="left" vertical="center" shrinkToFit="1"/>
      <protection hidden="1"/>
    </xf>
    <xf numFmtId="0" fontId="29" fillId="25" borderId="105" xfId="0" applyFont="1" applyFill="1" applyBorder="1" applyAlignment="1" applyProtection="1">
      <alignment horizontal="left" vertical="center" shrinkToFit="1"/>
      <protection hidden="1"/>
    </xf>
    <xf numFmtId="0" fontId="29" fillId="25" borderId="104" xfId="0" applyFont="1" applyFill="1" applyBorder="1" applyAlignment="1" applyProtection="1">
      <alignment horizontal="left" vertical="center" shrinkToFit="1"/>
      <protection hidden="1"/>
    </xf>
    <xf numFmtId="0" fontId="38" fillId="0" borderId="50" xfId="0" applyFont="1" applyBorder="1" applyAlignment="1">
      <alignment horizontal="left" vertical="top" wrapText="1"/>
    </xf>
    <xf numFmtId="186" fontId="27" fillId="29" borderId="48" xfId="0" applyNumberFormat="1" applyFont="1" applyFill="1" applyBorder="1" applyAlignment="1">
      <alignment horizontal="center" vertical="center"/>
    </xf>
    <xf numFmtId="186" fontId="27" fillId="29" borderId="52" xfId="0" applyNumberFormat="1" applyFont="1" applyFill="1" applyBorder="1" applyAlignment="1">
      <alignment horizontal="center" vertical="center"/>
    </xf>
    <xf numFmtId="0" fontId="29" fillId="25" borderId="59" xfId="0" applyFont="1" applyFill="1" applyBorder="1" applyAlignment="1" applyProtection="1">
      <alignment horizontal="left" vertical="center" wrapText="1"/>
      <protection hidden="1"/>
    </xf>
    <xf numFmtId="0" fontId="29" fillId="25" borderId="171" xfId="0" applyFont="1" applyFill="1" applyBorder="1" applyAlignment="1" applyProtection="1">
      <alignment horizontal="left" vertical="center" wrapText="1"/>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186" fontId="27" fillId="29" borderId="49" xfId="0" applyNumberFormat="1" applyFont="1" applyFill="1" applyBorder="1" applyAlignment="1">
      <alignment horizontal="center" vertical="center"/>
    </xf>
    <xf numFmtId="186" fontId="27" fillId="29" borderId="53" xfId="0" applyNumberFormat="1" applyFont="1" applyFill="1" applyBorder="1" applyAlignment="1">
      <alignment horizontal="center" vertical="center"/>
    </xf>
    <xf numFmtId="0" fontId="29" fillId="25" borderId="138" xfId="0" applyFont="1" applyFill="1" applyBorder="1" applyAlignment="1" applyProtection="1">
      <alignment vertical="center" wrapText="1"/>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26" xfId="0" applyFont="1" applyFill="1" applyBorder="1" applyAlignment="1" applyProtection="1">
      <alignment horizontal="left" vertical="center" wrapText="1"/>
      <protection hidden="1"/>
    </xf>
    <xf numFmtId="0" fontId="29" fillId="25" borderId="27" xfId="0" applyFont="1" applyFill="1" applyBorder="1" applyAlignment="1" applyProtection="1">
      <alignment horizontal="left" vertical="center" wrapText="1"/>
      <protection hidden="1"/>
    </xf>
    <xf numFmtId="0" fontId="29" fillId="25" borderId="78" xfId="0" applyFont="1" applyFill="1" applyBorder="1" applyAlignment="1" applyProtection="1">
      <alignment horizontal="center" vertical="center" wrapText="1"/>
      <protection hidden="1"/>
    </xf>
    <xf numFmtId="0" fontId="29"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wrapText="1"/>
      <protection hidden="1"/>
    </xf>
    <xf numFmtId="0" fontId="29" fillId="41" borderId="26" xfId="0" applyFont="1" applyFill="1" applyBorder="1" applyAlignment="1">
      <alignment horizontal="center" vertical="center"/>
    </xf>
    <xf numFmtId="0" fontId="29" fillId="41" borderId="47" xfId="0" applyFont="1" applyFill="1" applyBorder="1" applyAlignment="1">
      <alignment horizontal="center" vertical="center"/>
    </xf>
    <xf numFmtId="0" fontId="29" fillId="41" borderId="27" xfId="0" applyFont="1" applyFill="1" applyBorder="1" applyAlignment="1">
      <alignment horizontal="center" vertical="center"/>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138"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143" fillId="37" borderId="98" xfId="0" applyFont="1" applyFill="1" applyBorder="1" applyAlignment="1">
      <alignment horizontal="left" vertical="center" wrapText="1"/>
    </xf>
    <xf numFmtId="0" fontId="143" fillId="37" borderId="99" xfId="0" applyFont="1" applyFill="1" applyBorder="1" applyAlignment="1">
      <alignment horizontal="left" vertical="center" wrapText="1"/>
    </xf>
    <xf numFmtId="0" fontId="143" fillId="37" borderId="100" xfId="0" applyFont="1" applyFill="1" applyBorder="1" applyAlignment="1">
      <alignment horizontal="left" vertical="center" wrapText="1"/>
    </xf>
    <xf numFmtId="0" fontId="29" fillId="25" borderId="100" xfId="0" applyFont="1" applyFill="1" applyBorder="1" applyAlignment="1" applyProtection="1">
      <alignment horizontal="left" vertical="center"/>
      <protection hidden="1"/>
    </xf>
    <xf numFmtId="0" fontId="29" fillId="29" borderId="47" xfId="0" applyFont="1" applyFill="1" applyBorder="1" applyAlignment="1" applyProtection="1">
      <alignment horizontal="center" vertical="center"/>
      <protection hidden="1"/>
    </xf>
    <xf numFmtId="0" fontId="29" fillId="29" borderId="48" xfId="0" applyFont="1" applyFill="1" applyBorder="1" applyAlignment="1" applyProtection="1">
      <alignment horizontal="center" vertical="center"/>
      <protection hidden="1"/>
    </xf>
    <xf numFmtId="0" fontId="29" fillId="29" borderId="52" xfId="0" applyFont="1" applyFill="1" applyBorder="1" applyAlignment="1" applyProtection="1">
      <alignment horizontal="center" vertical="center"/>
      <protection hidden="1"/>
    </xf>
    <xf numFmtId="0" fontId="29" fillId="25" borderId="12" xfId="0" applyFont="1" applyFill="1" applyBorder="1" applyAlignment="1" applyProtection="1">
      <alignment horizontal="left" vertical="center"/>
      <protection hidden="1"/>
    </xf>
    <xf numFmtId="0" fontId="143" fillId="37" borderId="103" xfId="0" applyFont="1" applyFill="1" applyBorder="1" applyAlignment="1">
      <alignment horizontal="left" vertical="center" wrapText="1"/>
    </xf>
    <xf numFmtId="0" fontId="143" fillId="37" borderId="105" xfId="0" applyFont="1" applyFill="1" applyBorder="1" applyAlignment="1">
      <alignment horizontal="left" vertical="center" wrapText="1"/>
    </xf>
    <xf numFmtId="0" fontId="143" fillId="37" borderId="104"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cellStyle name="標準 2 2" xfId="46"/>
    <cellStyle name="標準 3" xfId="47"/>
    <cellStyle name="標準_選定シートV1.0" xfId="43"/>
    <cellStyle name="良い" xfId="44" builtinId="26" customBuiltin="1"/>
  </cellStyles>
  <dxfs count="206">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ECFF"/>
        </patternFill>
      </fill>
    </dxf>
    <dxf>
      <fill>
        <patternFill patternType="lightTrellis"/>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0C0C0"/>
      <color rgb="FFCCFFFF"/>
      <color rgb="FFFF99CC"/>
      <color rgb="FFCCECFF"/>
      <color rgb="FFCCCCFF"/>
      <color rgb="FFCC99FF"/>
      <color rgb="FF0080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82552081787302E-2"/>
          <c:y val="0"/>
          <c:w val="0.96031744791821272"/>
          <c:h val="1"/>
        </c:manualLayout>
      </c:layout>
      <c:barChart>
        <c:barDir val="bar"/>
        <c:grouping val="percentStacked"/>
        <c:varyColors val="0"/>
        <c:ser>
          <c:idx val="0"/>
          <c:order val="0"/>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結果!$S$15</c:f>
              <c:numCache>
                <c:formatCode>#,##0.0;[Red]\-#,##0.0</c:formatCode>
                <c:ptCount val="1"/>
                <c:pt idx="0">
                  <c:v>0.4</c:v>
                </c:pt>
              </c:numCache>
            </c:numRef>
          </c:val>
          <c:extLst>
            <c:ext xmlns:c16="http://schemas.microsoft.com/office/drawing/2014/chart" uri="{C3380CC4-5D6E-409C-BE32-E72D297353CC}">
              <c16:uniqueId val="{00000000-34E2-4511-B241-694F68B7478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結果!$S$16</c:f>
              <c:numCache>
                <c:formatCode>#,##0.0;[Red]\-#,##0.0</c:formatCode>
                <c:ptCount val="1"/>
                <c:pt idx="0">
                  <c:v>0.6</c:v>
                </c:pt>
              </c:numCache>
            </c:numRef>
          </c:val>
          <c:extLst>
            <c:ext xmlns:c16="http://schemas.microsoft.com/office/drawing/2014/chart" uri="{C3380CC4-5D6E-409C-BE32-E72D297353CC}">
              <c16:uniqueId val="{00000001-34E2-4511-B241-694F68B74781}"/>
            </c:ext>
          </c:extLst>
        </c:ser>
        <c:dLbls>
          <c:showLegendKey val="0"/>
          <c:showVal val="0"/>
          <c:showCatName val="0"/>
          <c:showSerName val="0"/>
          <c:showPercent val="0"/>
          <c:showBubbleSize val="0"/>
        </c:dLbls>
        <c:gapWidth val="50"/>
        <c:overlap val="100"/>
        <c:axId val="162887328"/>
        <c:axId val="162890072"/>
      </c:barChart>
      <c:catAx>
        <c:axId val="162887328"/>
        <c:scaling>
          <c:orientation val="minMax"/>
        </c:scaling>
        <c:delete val="1"/>
        <c:axPos val="l"/>
        <c:majorGridlines>
          <c:spPr>
            <a:ln>
              <a:noFill/>
            </a:ln>
          </c:spPr>
        </c:majorGridlines>
        <c:numFmt formatCode="General" sourceLinked="1"/>
        <c:majorTickMark val="out"/>
        <c:minorTickMark val="none"/>
        <c:tickLblPos val="nextTo"/>
        <c:crossAx val="162890072"/>
        <c:crosses val="autoZero"/>
        <c:auto val="1"/>
        <c:lblAlgn val="ctr"/>
        <c:lblOffset val="100"/>
        <c:noMultiLvlLbl val="0"/>
      </c:catAx>
      <c:valAx>
        <c:axId val="162890072"/>
        <c:scaling>
          <c:orientation val="minMax"/>
        </c:scaling>
        <c:delete val="1"/>
        <c:axPos val="b"/>
        <c:majorGridlines>
          <c:spPr>
            <a:ln>
              <a:noFill/>
            </a:ln>
          </c:spPr>
        </c:majorGridlines>
        <c:numFmt formatCode="0%" sourceLinked="1"/>
        <c:majorTickMark val="out"/>
        <c:minorTickMark val="none"/>
        <c:tickLblPos val="nextTo"/>
        <c:crossAx val="16288732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1"/>
          <c:order val="0"/>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結果!$X$8:$X$13</c15:sqref>
                  </c15:fullRef>
                </c:ext>
              </c:extLst>
              <c:f>結果!$X$8:$X$12</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1-04F0-40E4-999C-98689E1F35B7}"/>
            </c:ext>
          </c:extLst>
        </c:ser>
        <c:ser>
          <c:idx val="2"/>
          <c:order val="1"/>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結果!$Y$8:$Y$13</c15:sqref>
                  </c15:fullRef>
                </c:ext>
              </c:extLst>
              <c:f>結果!$Y$8:$Y$12</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2-04F0-40E4-999C-98689E1F35B7}"/>
            </c:ext>
          </c:extLst>
        </c:ser>
        <c:ser>
          <c:idx val="3"/>
          <c:order val="2"/>
          <c:spPr>
            <a:pattFill prst="pct50">
              <a:fgClr>
                <a:srgbClr val="CCCCFF"/>
              </a:fgClr>
              <a:bgClr>
                <a:srgbClr val="FFFFFF"/>
              </a:bgClr>
            </a:patt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結果!$Z$8:$Z$13</c15:sqref>
                  </c15:fullRef>
                </c:ext>
              </c:extLst>
              <c:f>結果!$Z$8:$Z$12</c:f>
              <c:numCache>
                <c:formatCode>General</c:formatCode>
                <c:ptCount val="5"/>
                <c:pt idx="0">
                  <c:v>2.7</c:v>
                </c:pt>
                <c:pt idx="1">
                  <c:v>2.8</c:v>
                </c:pt>
                <c:pt idx="2">
                  <c:v>2.9</c:v>
                </c:pt>
                <c:pt idx="3">
                  <c:v>3.3</c:v>
                </c:pt>
                <c:pt idx="4">
                  <c:v>2.8</c:v>
                </c:pt>
              </c:numCache>
            </c:numRef>
          </c:val>
          <c:extLst>
            <c:ext xmlns:c16="http://schemas.microsoft.com/office/drawing/2014/chart" uri="{C3380CC4-5D6E-409C-BE32-E72D297353CC}">
              <c16:uniqueId val="{00000003-04F0-40E4-999C-98689E1F35B7}"/>
            </c:ext>
          </c:extLst>
        </c:ser>
        <c:ser>
          <c:idx val="4"/>
          <c:order val="3"/>
          <c:spPr>
            <a:noFill/>
            <a:ln w="12700">
              <a:solidFill>
                <a:srgbClr val="FF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結果!$AA$8:$AA$13</c15:sqref>
                  </c15:fullRef>
                </c:ext>
              </c:extLst>
              <c:f>結果!$AA$8:$AA$12</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4-04F0-40E4-999C-98689E1F35B7}"/>
            </c:ext>
          </c:extLst>
        </c:ser>
        <c:dLbls>
          <c:showLegendKey val="0"/>
          <c:showVal val="0"/>
          <c:showCatName val="0"/>
          <c:showSerName val="0"/>
          <c:showPercent val="0"/>
          <c:showBubbleSize val="0"/>
        </c:dLbls>
        <c:axId val="162886152"/>
        <c:axId val="162888504"/>
      </c:radarChart>
      <c:catAx>
        <c:axId val="162886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i="0" u="none" strike="noStrike" baseline="0">
                <a:solidFill>
                  <a:srgbClr val="000000"/>
                </a:solidFill>
                <a:latin typeface="ＭＳ Ｐゴシック"/>
                <a:ea typeface="ＭＳ Ｐゴシック"/>
                <a:cs typeface="ＭＳ Ｐゴシック"/>
              </a:defRPr>
            </a:pPr>
            <a:endParaRPr lang="ja-JP"/>
          </a:p>
        </c:txPr>
        <c:crossAx val="162888504"/>
        <c:crosses val="autoZero"/>
        <c:auto val="0"/>
        <c:lblAlgn val="ctr"/>
        <c:lblOffset val="100"/>
        <c:noMultiLvlLbl val="0"/>
      </c:catAx>
      <c:valAx>
        <c:axId val="16288850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28861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08580205501216E-2"/>
          <c:y val="8.4337556585771398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7D-4105-B8C5-257F9A2423C4}"/>
                </c:ext>
              </c:extLst>
            </c:dLbl>
            <c:dLbl>
              <c:idx val="1"/>
              <c:layout>
                <c:manualLayout>
                  <c:x val="-5.4807538258740775E-17"/>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7D-4105-B8C5-257F9A2423C4}"/>
                </c:ext>
              </c:extLst>
            </c:dLbl>
            <c:dLbl>
              <c:idx val="2"/>
              <c:layout>
                <c:manualLayout>
                  <c:x val="0"/>
                  <c:y val="0.1204949305553084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7D-4105-B8C5-257F9A2423C4}"/>
                </c:ext>
              </c:extLst>
            </c:dLbl>
            <c:dLbl>
              <c:idx val="3"/>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07D-4105-B8C5-257F9A2423C4}"/>
                </c:ext>
              </c:extLst>
            </c:dLbl>
            <c:dLbl>
              <c:idx val="4"/>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07D-4105-B8C5-257F9A2423C4}"/>
                </c:ext>
              </c:extLst>
            </c:dLbl>
            <c:dLbl>
              <c:idx val="5"/>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7D-4105-B8C5-257F9A2423C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結果!$R$49:$R$54</c:f>
              <c:strCache>
                <c:ptCount val="6"/>
                <c:pt idx="0">
                  <c:v>空間・内装</c:v>
                </c:pt>
                <c:pt idx="1">
                  <c:v>音環境</c:v>
                </c:pt>
                <c:pt idx="2">
                  <c:v>光・視環境</c:v>
                </c:pt>
                <c:pt idx="3">
                  <c:v>熱・空気環境</c:v>
                </c:pt>
                <c:pt idx="4">
                  <c:v>リフレッシュ</c:v>
                </c:pt>
                <c:pt idx="5">
                  <c:v>運動</c:v>
                </c:pt>
              </c:strCache>
            </c:strRef>
          </c:cat>
          <c:val>
            <c:numRef>
              <c:f>結果!$S$49:$S$54</c:f>
              <c:numCache>
                <c:formatCode>0.0</c:formatCode>
                <c:ptCount val="6"/>
                <c:pt idx="0">
                  <c:v>2.6</c:v>
                </c:pt>
                <c:pt idx="1">
                  <c:v>3</c:v>
                </c:pt>
                <c:pt idx="2">
                  <c:v>3</c:v>
                </c:pt>
                <c:pt idx="3">
                  <c:v>2.6</c:v>
                </c:pt>
                <c:pt idx="4">
                  <c:v>2.2999999999999998</c:v>
                </c:pt>
                <c:pt idx="5">
                  <c:v>3</c:v>
                </c:pt>
              </c:numCache>
            </c:numRef>
          </c:val>
          <c:extLst>
            <c:ext xmlns:c16="http://schemas.microsoft.com/office/drawing/2014/chart" uri="{C3380CC4-5D6E-409C-BE32-E72D297353CC}">
              <c16:uniqueId val="{00000000-CEB3-4DCF-A234-B140626EA522}"/>
            </c:ext>
          </c:extLst>
        </c:ser>
        <c:dLbls>
          <c:dLblPos val="outEnd"/>
          <c:showLegendKey val="0"/>
          <c:showVal val="1"/>
          <c:showCatName val="0"/>
          <c:showSerName val="0"/>
          <c:showPercent val="0"/>
          <c:showBubbleSize val="0"/>
        </c:dLbls>
        <c:gapWidth val="40"/>
        <c:axId val="162887720"/>
        <c:axId val="162888896"/>
      </c:barChart>
      <c:catAx>
        <c:axId val="162887720"/>
        <c:scaling>
          <c:orientation val="minMax"/>
        </c:scaling>
        <c:delete val="0"/>
        <c:axPos val="b"/>
        <c:numFmt formatCode="General" sourceLinked="1"/>
        <c:majorTickMark val="none"/>
        <c:minorTickMark val="none"/>
        <c:tickLblPos val="none"/>
        <c:spPr>
          <a:ln w="3175">
            <a:solidFill>
              <a:srgbClr val="000000"/>
            </a:solidFill>
            <a:prstDash val="solid"/>
          </a:ln>
        </c:spPr>
        <c:crossAx val="162888896"/>
        <c:crossesAt val="0"/>
        <c:auto val="1"/>
        <c:lblAlgn val="ctr"/>
        <c:lblOffset val="100"/>
        <c:tickMarkSkip val="1"/>
        <c:noMultiLvlLbl val="0"/>
      </c:catAx>
      <c:valAx>
        <c:axId val="1628888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7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8588180509694353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517-426F-8A3A-26B98C5D97FF}"/>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517-426F-8A3A-26B98C5D97FF}"/>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517-426F-8A3A-26B98C5D97FF}"/>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結果!$U$49:$U$50</c:f>
              <c:strCache>
                <c:ptCount val="2"/>
                <c:pt idx="0">
                  <c:v>移動空間・コミュニケーション</c:v>
                </c:pt>
                <c:pt idx="1">
                  <c:v>情報通信</c:v>
                </c:pt>
              </c:strCache>
            </c:strRef>
          </c:cat>
          <c:val>
            <c:numRef>
              <c:f>結果!$V$49:$V$50</c:f>
              <c:numCache>
                <c:formatCode>0.0</c:formatCode>
                <c:ptCount val="2"/>
                <c:pt idx="0">
                  <c:v>2.5</c:v>
                </c:pt>
                <c:pt idx="1">
                  <c:v>3</c:v>
                </c:pt>
              </c:numCache>
            </c:numRef>
          </c:val>
          <c:extLst>
            <c:ext xmlns:c16="http://schemas.microsoft.com/office/drawing/2014/chart" uri="{C3380CC4-5D6E-409C-BE32-E72D297353CC}">
              <c16:uniqueId val="{00000003-2288-4330-AD85-943F74F1E56A}"/>
            </c:ext>
          </c:extLst>
        </c:ser>
        <c:dLbls>
          <c:showLegendKey val="0"/>
          <c:showVal val="1"/>
          <c:showCatName val="0"/>
          <c:showSerName val="0"/>
          <c:showPercent val="0"/>
          <c:showBubbleSize val="0"/>
        </c:dLbls>
        <c:gapWidth val="70"/>
        <c:axId val="162885368"/>
        <c:axId val="162885760"/>
      </c:barChart>
      <c:catAx>
        <c:axId val="162885368"/>
        <c:scaling>
          <c:orientation val="minMax"/>
        </c:scaling>
        <c:delete val="0"/>
        <c:axPos val="b"/>
        <c:numFmt formatCode="General" sourceLinked="1"/>
        <c:majorTickMark val="none"/>
        <c:minorTickMark val="none"/>
        <c:tickLblPos val="none"/>
        <c:spPr>
          <a:ln w="3175">
            <a:solidFill>
              <a:srgbClr val="000000"/>
            </a:solidFill>
            <a:prstDash val="solid"/>
          </a:ln>
        </c:spPr>
        <c:crossAx val="162885760"/>
        <c:crossesAt val="0"/>
        <c:auto val="1"/>
        <c:lblAlgn val="ctr"/>
        <c:lblOffset val="100"/>
        <c:tickMarkSkip val="1"/>
        <c:noMultiLvlLbl val="0"/>
      </c:catAx>
      <c:valAx>
        <c:axId val="162885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5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8D2-4E99-8671-2D8B3CC1A7FC}"/>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8D2-4E99-8671-2D8B3CC1A7FC}"/>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8D2-4E99-8671-2D8B3CC1A7FC}"/>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結果!$X$49:$X$52</c:f>
              <c:strCache>
                <c:ptCount val="4"/>
                <c:pt idx="0">
                  <c:v>災害対応</c:v>
                </c:pt>
                <c:pt idx="1">
                  <c:v>有害物質対策</c:v>
                </c:pt>
                <c:pt idx="2">
                  <c:v>水質安全性</c:v>
                </c:pt>
                <c:pt idx="3">
                  <c:v>セキュリティ</c:v>
                </c:pt>
              </c:strCache>
            </c:strRef>
          </c:cat>
          <c:val>
            <c:numRef>
              <c:f>結果!$Y$49:$Y$52</c:f>
              <c:numCache>
                <c:formatCode>0.0</c:formatCode>
                <c:ptCount val="4"/>
                <c:pt idx="0">
                  <c:v>2.5</c:v>
                </c:pt>
                <c:pt idx="1">
                  <c:v>3</c:v>
                </c:pt>
                <c:pt idx="2">
                  <c:v>3</c:v>
                </c:pt>
                <c:pt idx="3">
                  <c:v>3</c:v>
                </c:pt>
              </c:numCache>
            </c:numRef>
          </c:val>
          <c:extLst>
            <c:ext xmlns:c16="http://schemas.microsoft.com/office/drawing/2014/chart" uri="{C3380CC4-5D6E-409C-BE32-E72D297353CC}">
              <c16:uniqueId val="{00000003-E1AB-4A71-BD36-FA260891FA44}"/>
            </c:ext>
          </c:extLst>
        </c:ser>
        <c:dLbls>
          <c:showLegendKey val="0"/>
          <c:showVal val="1"/>
          <c:showCatName val="0"/>
          <c:showSerName val="0"/>
          <c:showPercent val="0"/>
          <c:showBubbleSize val="0"/>
        </c:dLbls>
        <c:gapWidth val="70"/>
        <c:axId val="165117456"/>
        <c:axId val="165114712"/>
      </c:barChart>
      <c:catAx>
        <c:axId val="165117456"/>
        <c:scaling>
          <c:orientation val="minMax"/>
        </c:scaling>
        <c:delete val="0"/>
        <c:axPos val="b"/>
        <c:numFmt formatCode="General" sourceLinked="1"/>
        <c:majorTickMark val="none"/>
        <c:minorTickMark val="none"/>
        <c:tickLblPos val="none"/>
        <c:spPr>
          <a:ln w="3175">
            <a:solidFill>
              <a:srgbClr val="000000"/>
            </a:solidFill>
            <a:prstDash val="solid"/>
          </a:ln>
        </c:spPr>
        <c:crossAx val="165114712"/>
        <c:crossesAt val="0"/>
        <c:auto val="1"/>
        <c:lblAlgn val="ctr"/>
        <c:lblOffset val="100"/>
        <c:tickMarkSkip val="1"/>
        <c:noMultiLvlLbl val="0"/>
      </c:catAx>
      <c:valAx>
        <c:axId val="16511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7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D65-490B-9487-6EB3B996146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D65-490B-9487-6EB3B996146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D65-490B-9487-6EB3B996146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維持管理計画</c:v>
                </c:pt>
                <c:pt idx="1">
                  <c:v>満足度調査</c:v>
                </c:pt>
                <c:pt idx="2">
                  <c:v>災害時対応</c:v>
                </c:pt>
              </c:strCache>
            </c:strRef>
          </c:cat>
          <c:val>
            <c:numRef>
              <c:f>結果!$V$60:$V$62</c:f>
              <c:numCache>
                <c:formatCode>0.0</c:formatCode>
                <c:ptCount val="3"/>
                <c:pt idx="0">
                  <c:v>2.8</c:v>
                </c:pt>
                <c:pt idx="1">
                  <c:v>3</c:v>
                </c:pt>
                <c:pt idx="2">
                  <c:v>3</c:v>
                </c:pt>
              </c:numCache>
            </c:numRef>
          </c:val>
          <c:extLst>
            <c:ext xmlns:c16="http://schemas.microsoft.com/office/drawing/2014/chart" uri="{C3380CC4-5D6E-409C-BE32-E72D297353CC}">
              <c16:uniqueId val="{00000003-B085-40F5-9F73-FC1406C82C95}"/>
            </c:ext>
          </c:extLst>
        </c:ser>
        <c:dLbls>
          <c:showLegendKey val="0"/>
          <c:showVal val="1"/>
          <c:showCatName val="0"/>
          <c:showSerName val="0"/>
          <c:showPercent val="0"/>
          <c:showBubbleSize val="0"/>
        </c:dLbls>
        <c:gapWidth val="70"/>
        <c:axId val="165112752"/>
        <c:axId val="165113144"/>
      </c:barChart>
      <c:catAx>
        <c:axId val="165112752"/>
        <c:scaling>
          <c:orientation val="minMax"/>
        </c:scaling>
        <c:delete val="0"/>
        <c:axPos val="b"/>
        <c:numFmt formatCode="General" sourceLinked="1"/>
        <c:majorTickMark val="none"/>
        <c:minorTickMark val="none"/>
        <c:tickLblPos val="none"/>
        <c:spPr>
          <a:ln w="3175">
            <a:solidFill>
              <a:srgbClr val="000000"/>
            </a:solidFill>
            <a:prstDash val="solid"/>
          </a:ln>
        </c:spPr>
        <c:crossAx val="165113144"/>
        <c:crossesAt val="0"/>
        <c:auto val="1"/>
        <c:lblAlgn val="ctr"/>
        <c:lblOffset val="100"/>
        <c:tickMarkSkip val="1"/>
        <c:noMultiLvlLbl val="0"/>
      </c:catAx>
      <c:valAx>
        <c:axId val="16511314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27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170492208919193"/>
          <c:h val="0.72891780672830009"/>
        </c:manualLayout>
      </c:layout>
      <c:barChart>
        <c:barDir val="col"/>
        <c:grouping val="clustered"/>
        <c:varyColors val="0"/>
        <c:ser>
          <c:idx val="0"/>
          <c:order val="0"/>
          <c:spPr>
            <a:solidFill>
              <a:schemeClr val="accent2">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C49-419A-B325-FB062575B0CD}"/>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C49-419A-B325-FB062575B0CD}"/>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C49-419A-B325-FB062575B0CD}"/>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メンタルヘルス対策、医療サービス</c:v>
                </c:pt>
                <c:pt idx="1">
                  <c:v>情報共有インフラ</c:v>
                </c:pt>
                <c:pt idx="2">
                  <c:v>健康維持・増進プログラム</c:v>
                </c:pt>
              </c:strCache>
            </c:strRef>
          </c:cat>
          <c:val>
            <c:numRef>
              <c:f>結果!$Y$60:$Y$62</c:f>
              <c:numCache>
                <c:formatCode>0.0</c:formatCode>
                <c:ptCount val="3"/>
                <c:pt idx="0">
                  <c:v>3</c:v>
                </c:pt>
                <c:pt idx="1">
                  <c:v>5</c:v>
                </c:pt>
                <c:pt idx="2">
                  <c:v>2</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6672"/>
        <c:axId val="165112360"/>
      </c:barChart>
      <c:catAx>
        <c:axId val="165116672"/>
        <c:scaling>
          <c:orientation val="minMax"/>
        </c:scaling>
        <c:delete val="0"/>
        <c:axPos val="b"/>
        <c:numFmt formatCode="General" sourceLinked="1"/>
        <c:majorTickMark val="none"/>
        <c:minorTickMark val="none"/>
        <c:tickLblPos val="none"/>
        <c:spPr>
          <a:ln w="3175">
            <a:solidFill>
              <a:srgbClr val="000000"/>
            </a:solidFill>
            <a:prstDash val="solid"/>
          </a:ln>
        </c:spPr>
        <c:crossAx val="165112360"/>
        <c:crossesAt val="0"/>
        <c:auto val="1"/>
        <c:lblAlgn val="ctr"/>
        <c:lblOffset val="100"/>
        <c:tickMarkSkip val="1"/>
        <c:noMultiLvlLbl val="0"/>
      </c:catAx>
      <c:valAx>
        <c:axId val="1651123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66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476229334312043"/>
          <c:h val="0.72891780672830009"/>
        </c:manualLayout>
      </c:layout>
      <c:barChart>
        <c:barDir val="col"/>
        <c:grouping val="clustered"/>
        <c:varyColors val="0"/>
        <c:ser>
          <c:idx val="0"/>
          <c:order val="0"/>
          <c:spPr>
            <a:solidFill>
              <a:srgbClr val="92D050"/>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C99-42A1-9169-AD132056ACEA}"/>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C99-42A1-9169-AD132056ACEA}"/>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C99-42A1-9169-AD132056ACEA}"/>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結果!$R$59:$R$62</c:f>
              <c:strCache>
                <c:ptCount val="4"/>
                <c:pt idx="0">
                  <c:v>作業効率</c:v>
                </c:pt>
                <c:pt idx="1">
                  <c:v>知識創造</c:v>
                </c:pt>
                <c:pt idx="2">
                  <c:v>人材確保</c:v>
                </c:pt>
                <c:pt idx="3">
                  <c:v>意欲向上</c:v>
                </c:pt>
              </c:strCache>
            </c:strRef>
          </c:cat>
          <c:val>
            <c:numRef>
              <c:f>結果!$S$59:$S$62</c:f>
              <c:numCache>
                <c:formatCode>General</c:formatCode>
                <c:ptCount val="4"/>
                <c:pt idx="0">
                  <c:v>2.9523809523809526</c:v>
                </c:pt>
                <c:pt idx="1">
                  <c:v>2.7</c:v>
                </c:pt>
                <c:pt idx="2">
                  <c:v>2.6</c:v>
                </c:pt>
                <c:pt idx="3">
                  <c:v>2.5</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1576"/>
        <c:axId val="165116280"/>
      </c:barChart>
      <c:catAx>
        <c:axId val="165111576"/>
        <c:scaling>
          <c:orientation val="minMax"/>
        </c:scaling>
        <c:delete val="0"/>
        <c:axPos val="b"/>
        <c:numFmt formatCode="General" sourceLinked="1"/>
        <c:majorTickMark val="none"/>
        <c:minorTickMark val="none"/>
        <c:tickLblPos val="none"/>
        <c:spPr>
          <a:ln w="3175">
            <a:solidFill>
              <a:srgbClr val="000000"/>
            </a:solidFill>
            <a:prstDash val="solid"/>
          </a:ln>
        </c:spPr>
        <c:crossAx val="165116280"/>
        <c:crossesAt val="0"/>
        <c:auto val="1"/>
        <c:lblAlgn val="ctr"/>
        <c:lblOffset val="100"/>
        <c:tickMarkSkip val="1"/>
        <c:noMultiLvlLbl val="0"/>
      </c:catAx>
      <c:valAx>
        <c:axId val="16511628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15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3.emf"/><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8.xml"/><Relationship Id="rId4" Type="http://schemas.openxmlformats.org/officeDocument/2006/relationships/chart" Target="../charts/chart3.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28575</xdr:rowOff>
    </xdr:from>
    <xdr:to>
      <xdr:col>5</xdr:col>
      <xdr:colOff>266671</xdr:colOff>
      <xdr:row>2</xdr:row>
      <xdr:rowOff>228600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33350"/>
          <a:ext cx="5924148" cy="523875"/>
        </a:xfrm>
        <a:prstGeom prst="rect">
          <a:avLst/>
        </a:prstGeom>
      </xdr:spPr>
    </xdr:pic>
    <xdr:clientData/>
  </xdr:twoCellAnchor>
  <xdr:twoCellAnchor editAs="oneCell">
    <xdr:from>
      <xdr:col>1</xdr:col>
      <xdr:colOff>455544</xdr:colOff>
      <xdr:row>46</xdr:row>
      <xdr:rowOff>164164</xdr:rowOff>
    </xdr:from>
    <xdr:to>
      <xdr:col>5</xdr:col>
      <xdr:colOff>62949</xdr:colOff>
      <xdr:row>91</xdr:row>
      <xdr:rowOff>140804</xdr:rowOff>
    </xdr:to>
    <xdr:pic>
      <xdr:nvPicPr>
        <xdr:cNvPr id="55" name="図 5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066" y="5920577"/>
          <a:ext cx="5405231" cy="205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25</xdr:row>
      <xdr:rowOff>63500</xdr:rowOff>
    </xdr:from>
    <xdr:to>
      <xdr:col>7</xdr:col>
      <xdr:colOff>647699</xdr:colOff>
      <xdr:row>29</xdr:row>
      <xdr:rowOff>38100</xdr:rowOff>
    </xdr:to>
    <xdr:graphicFrame macro="">
      <xdr:nvGraphicFramePr>
        <xdr:cNvPr id="44" name="Chart 12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58057</xdr:colOff>
      <xdr:row>22</xdr:row>
      <xdr:rowOff>171449</xdr:rowOff>
    </xdr:from>
    <xdr:to>
      <xdr:col>14</xdr:col>
      <xdr:colOff>762907</xdr:colOff>
      <xdr:row>39</xdr:row>
      <xdr:rowOff>155574</xdr:rowOff>
    </xdr:to>
    <xdr:graphicFrame macro="">
      <xdr:nvGraphicFramePr>
        <xdr:cNvPr id="56" name="Chart 8">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15874</xdr:colOff>
      <xdr:row>42</xdr:row>
      <xdr:rowOff>133350</xdr:rowOff>
    </xdr:from>
    <xdr:to>
      <xdr:col>7</xdr:col>
      <xdr:colOff>958849</xdr:colOff>
      <xdr:row>51</xdr:row>
      <xdr:rowOff>12698</xdr:rowOff>
    </xdr:to>
    <xdr:graphicFrame macro="">
      <xdr:nvGraphicFramePr>
        <xdr:cNvPr id="57" name="Chart 4">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171450</xdr:colOff>
      <xdr:row>42</xdr:row>
      <xdr:rowOff>133349</xdr:rowOff>
    </xdr:from>
    <xdr:to>
      <xdr:col>10</xdr:col>
      <xdr:colOff>495300</xdr:colOff>
      <xdr:row>51</xdr:row>
      <xdr:rowOff>0</xdr:rowOff>
    </xdr:to>
    <xdr:graphicFrame macro="">
      <xdr:nvGraphicFramePr>
        <xdr:cNvPr id="59" name="Chart 15">
          <a:extLst>
            <a:ext uri="{FF2B5EF4-FFF2-40B4-BE49-F238E27FC236}">
              <a16:creationId xmlns:a16="http://schemas.microsoft.com/office/drawing/2014/main" id="{00000000-0008-0000-01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704850</xdr:colOff>
      <xdr:row>42</xdr:row>
      <xdr:rowOff>114299</xdr:rowOff>
    </xdr:from>
    <xdr:to>
      <xdr:col>14</xdr:col>
      <xdr:colOff>752476</xdr:colOff>
      <xdr:row>51</xdr:row>
      <xdr:rowOff>0</xdr:rowOff>
    </xdr:to>
    <xdr:graphicFrame macro="">
      <xdr:nvGraphicFramePr>
        <xdr:cNvPr id="60" name="Chart 15">
          <a:extLst>
            <a:ext uri="{FF2B5EF4-FFF2-40B4-BE49-F238E27FC236}">
              <a16:creationId xmlns:a16="http://schemas.microsoft.com/office/drawing/2014/main" id="{00000000-0008-0000-01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109546</xdr:colOff>
      <xdr:row>53</xdr:row>
      <xdr:rowOff>168275</xdr:rowOff>
    </xdr:from>
    <xdr:to>
      <xdr:col>6</xdr:col>
      <xdr:colOff>287719</xdr:colOff>
      <xdr:row>61</xdr:row>
      <xdr:rowOff>177800</xdr:rowOff>
    </xdr:to>
    <xdr:graphicFrame macro="">
      <xdr:nvGraphicFramePr>
        <xdr:cNvPr id="63" name="Chart 15">
          <a:extLst>
            <a:ext uri="{FF2B5EF4-FFF2-40B4-BE49-F238E27FC236}">
              <a16:creationId xmlns:a16="http://schemas.microsoft.com/office/drawing/2014/main" id="{00000000-0008-0000-01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108004</xdr:colOff>
      <xdr:row>54</xdr:row>
      <xdr:rowOff>28015</xdr:rowOff>
    </xdr:from>
    <xdr:to>
      <xdr:col>10</xdr:col>
      <xdr:colOff>738947</xdr:colOff>
      <xdr:row>62</xdr:row>
      <xdr:rowOff>28015</xdr:rowOff>
    </xdr:to>
    <xdr:graphicFrame macro="">
      <xdr:nvGraphicFramePr>
        <xdr:cNvPr id="64" name="Chart 1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104775</xdr:colOff>
      <xdr:row>49</xdr:row>
      <xdr:rowOff>170657</xdr:rowOff>
    </xdr:from>
    <xdr:to>
      <xdr:col>2</xdr:col>
      <xdr:colOff>771525</xdr:colOff>
      <xdr:row>50</xdr:row>
      <xdr:rowOff>129382</xdr:rowOff>
    </xdr:to>
    <xdr:sp macro="" textlink="">
      <xdr:nvSpPr>
        <xdr:cNvPr id="65" name="Text Box 20">
          <a:extLst>
            <a:ext uri="{FF2B5EF4-FFF2-40B4-BE49-F238E27FC236}">
              <a16:creationId xmlns:a16="http://schemas.microsoft.com/office/drawing/2014/main" id="{00000000-0008-0000-0100-000041000000}"/>
            </a:ext>
          </a:extLst>
        </xdr:cNvPr>
        <xdr:cNvSpPr txBox="1">
          <a:spLocks noChangeArrowheads="1"/>
        </xdr:cNvSpPr>
      </xdr:nvSpPr>
      <xdr:spPr bwMode="auto">
        <a:xfrm>
          <a:off x="323850" y="8219282"/>
          <a:ext cx="666750" cy="149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空間・内装　　　　　　　　　</a:t>
          </a:r>
        </a:p>
      </xdr:txBody>
    </xdr:sp>
    <xdr:clientData/>
  </xdr:twoCellAnchor>
  <xdr:twoCellAnchor editAs="oneCell">
    <xdr:from>
      <xdr:col>6</xdr:col>
      <xdr:colOff>95250</xdr:colOff>
      <xdr:row>50</xdr:row>
      <xdr:rowOff>3969</xdr:rowOff>
    </xdr:from>
    <xdr:to>
      <xdr:col>7</xdr:col>
      <xdr:colOff>263525</xdr:colOff>
      <xdr:row>50</xdr:row>
      <xdr:rowOff>105569</xdr:rowOff>
    </xdr:to>
    <xdr:sp macro="" textlink="">
      <xdr:nvSpPr>
        <xdr:cNvPr id="66" name="Text Box 21">
          <a:extLst>
            <a:ext uri="{FF2B5EF4-FFF2-40B4-BE49-F238E27FC236}">
              <a16:creationId xmlns:a16="http://schemas.microsoft.com/office/drawing/2014/main" id="{00000000-0008-0000-0100-000042000000}"/>
            </a:ext>
          </a:extLst>
        </xdr:cNvPr>
        <xdr:cNvSpPr txBox="1">
          <a:spLocks noChangeArrowheads="1"/>
        </xdr:cNvSpPr>
      </xdr:nvSpPr>
      <xdr:spPr bwMode="auto">
        <a:xfrm>
          <a:off x="2962275" y="8243094"/>
          <a:ext cx="663575" cy="101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リフレッシュ </a:t>
          </a:r>
        </a:p>
      </xdr:txBody>
    </xdr:sp>
    <xdr:clientData/>
  </xdr:twoCellAnchor>
  <xdr:oneCellAnchor>
    <xdr:from>
      <xdr:col>11</xdr:col>
      <xdr:colOff>171450</xdr:colOff>
      <xdr:row>49</xdr:row>
      <xdr:rowOff>152400</xdr:rowOff>
    </xdr:from>
    <xdr:ext cx="419100" cy="13335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6886575" y="820102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災害対応</a:t>
          </a:r>
        </a:p>
      </xdr:txBody>
    </xdr:sp>
    <xdr:clientData/>
  </xdr:oneCellAnchor>
  <xdr:twoCellAnchor editAs="oneCell">
    <xdr:from>
      <xdr:col>8</xdr:col>
      <xdr:colOff>371475</xdr:colOff>
      <xdr:row>49</xdr:row>
      <xdr:rowOff>104775</xdr:rowOff>
    </xdr:from>
    <xdr:to>
      <xdr:col>9</xdr:col>
      <xdr:colOff>619125</xdr:colOff>
      <xdr:row>50</xdr:row>
      <xdr:rowOff>180975</xdr:rowOff>
    </xdr:to>
    <xdr:sp macro="" textlink="">
      <xdr:nvSpPr>
        <xdr:cNvPr id="68" name="Text Box 107">
          <a:extLst>
            <a:ext uri="{FF2B5EF4-FFF2-40B4-BE49-F238E27FC236}">
              <a16:creationId xmlns:a16="http://schemas.microsoft.com/office/drawing/2014/main" id="{00000000-0008-0000-0100-000044000000}"/>
            </a:ext>
          </a:extLst>
        </xdr:cNvPr>
        <xdr:cNvSpPr txBox="1">
          <a:spLocks noChangeArrowheads="1"/>
        </xdr:cNvSpPr>
      </xdr:nvSpPr>
      <xdr:spPr bwMode="auto">
        <a:xfrm>
          <a:off x="4733925" y="8172450"/>
          <a:ext cx="7715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移動空間・</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コミュニケーション</a:t>
          </a:r>
        </a:p>
      </xdr:txBody>
    </xdr:sp>
    <xdr:clientData/>
  </xdr:twoCellAnchor>
  <xdr:twoCellAnchor editAs="oneCell">
    <xdr:from>
      <xdr:col>9</xdr:col>
      <xdr:colOff>752475</xdr:colOff>
      <xdr:row>49</xdr:row>
      <xdr:rowOff>76200</xdr:rowOff>
    </xdr:from>
    <xdr:to>
      <xdr:col>10</xdr:col>
      <xdr:colOff>333375</xdr:colOff>
      <xdr:row>50</xdr:row>
      <xdr:rowOff>152400</xdr:rowOff>
    </xdr:to>
    <xdr:sp macro="" textlink="">
      <xdr:nvSpPr>
        <xdr:cNvPr id="69" name="Text Box 108">
          <a:extLst>
            <a:ext uri="{FF2B5EF4-FFF2-40B4-BE49-F238E27FC236}">
              <a16:creationId xmlns:a16="http://schemas.microsoft.com/office/drawing/2014/main" id="{00000000-0008-0000-0100-000045000000}"/>
            </a:ext>
          </a:extLst>
        </xdr:cNvPr>
        <xdr:cNvSpPr txBox="1">
          <a:spLocks noChangeArrowheads="1"/>
        </xdr:cNvSpPr>
      </xdr:nvSpPr>
      <xdr:spPr bwMode="auto">
        <a:xfrm>
          <a:off x="5638800" y="8191500"/>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情報通信</a:t>
          </a:r>
        </a:p>
      </xdr:txBody>
    </xdr:sp>
    <xdr:clientData/>
  </xdr:twoCellAnchor>
  <xdr:twoCellAnchor editAs="oneCell">
    <xdr:from>
      <xdr:col>11</xdr:col>
      <xdr:colOff>828675</xdr:colOff>
      <xdr:row>49</xdr:row>
      <xdr:rowOff>85725</xdr:rowOff>
    </xdr:from>
    <xdr:to>
      <xdr:col>12</xdr:col>
      <xdr:colOff>619125</xdr:colOff>
      <xdr:row>50</xdr:row>
      <xdr:rowOff>161925</xdr:rowOff>
    </xdr:to>
    <xdr:sp macro="" textlink="">
      <xdr:nvSpPr>
        <xdr:cNvPr id="70" name="Text Box 109">
          <a:extLst>
            <a:ext uri="{FF2B5EF4-FFF2-40B4-BE49-F238E27FC236}">
              <a16:creationId xmlns:a16="http://schemas.microsoft.com/office/drawing/2014/main" id="{00000000-0008-0000-0100-000046000000}"/>
            </a:ext>
          </a:extLst>
        </xdr:cNvPr>
        <xdr:cNvSpPr txBox="1">
          <a:spLocks noChangeArrowheads="1"/>
        </xdr:cNvSpPr>
      </xdr:nvSpPr>
      <xdr:spPr bwMode="auto">
        <a:xfrm>
          <a:off x="7543800" y="8134350"/>
          <a:ext cx="6953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有害物質対策</a:t>
          </a:r>
        </a:p>
      </xdr:txBody>
    </xdr:sp>
    <xdr:clientData/>
  </xdr:twoCellAnchor>
  <xdr:twoCellAnchor editAs="oneCell">
    <xdr:from>
      <xdr:col>13</xdr:col>
      <xdr:colOff>523874</xdr:colOff>
      <xdr:row>49</xdr:row>
      <xdr:rowOff>85725</xdr:rowOff>
    </xdr:from>
    <xdr:to>
      <xdr:col>14</xdr:col>
      <xdr:colOff>657224</xdr:colOff>
      <xdr:row>50</xdr:row>
      <xdr:rowOff>161925</xdr:rowOff>
    </xdr:to>
    <xdr:sp macro="" textlink="">
      <xdr:nvSpPr>
        <xdr:cNvPr id="71" name="Text Box 110">
          <a:extLst>
            <a:ext uri="{FF2B5EF4-FFF2-40B4-BE49-F238E27FC236}">
              <a16:creationId xmlns:a16="http://schemas.microsoft.com/office/drawing/2014/main" id="{00000000-0008-0000-0100-000047000000}"/>
            </a:ext>
          </a:extLst>
        </xdr:cNvPr>
        <xdr:cNvSpPr txBox="1">
          <a:spLocks noChangeArrowheads="1"/>
        </xdr:cNvSpPr>
      </xdr:nvSpPr>
      <xdr:spPr bwMode="auto">
        <a:xfrm>
          <a:off x="9039224" y="8134350"/>
          <a:ext cx="79057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セキュリティ　　　　　　　　</a:t>
          </a:r>
        </a:p>
      </xdr:txBody>
    </xdr:sp>
    <xdr:clientData/>
  </xdr:twoCellAnchor>
  <xdr:twoCellAnchor editAs="oneCell">
    <xdr:from>
      <xdr:col>2</xdr:col>
      <xdr:colOff>762000</xdr:colOff>
      <xdr:row>49</xdr:row>
      <xdr:rowOff>188119</xdr:rowOff>
    </xdr:from>
    <xdr:to>
      <xdr:col>3</xdr:col>
      <xdr:colOff>314325</xdr:colOff>
      <xdr:row>50</xdr:row>
      <xdr:rowOff>111919</xdr:rowOff>
    </xdr:to>
    <xdr:sp macro="" textlink="">
      <xdr:nvSpPr>
        <xdr:cNvPr id="75" name="Text Box 142">
          <a:extLst>
            <a:ext uri="{FF2B5EF4-FFF2-40B4-BE49-F238E27FC236}">
              <a16:creationId xmlns:a16="http://schemas.microsoft.com/office/drawing/2014/main" id="{00000000-0008-0000-0100-00004B000000}"/>
            </a:ext>
          </a:extLst>
        </xdr:cNvPr>
        <xdr:cNvSpPr txBox="1">
          <a:spLocks noChangeArrowheads="1"/>
        </xdr:cNvSpPr>
      </xdr:nvSpPr>
      <xdr:spPr bwMode="auto">
        <a:xfrm>
          <a:off x="981075" y="8236744"/>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a:t>
          </a:r>
        </a:p>
      </xdr:txBody>
    </xdr:sp>
    <xdr:clientData/>
  </xdr:twoCellAnchor>
  <xdr:oneCellAnchor>
    <xdr:from>
      <xdr:col>4</xdr:col>
      <xdr:colOff>19050</xdr:colOff>
      <xdr:row>49</xdr:row>
      <xdr:rowOff>178584</xdr:rowOff>
    </xdr:from>
    <xdr:ext cx="660117" cy="133370"/>
    <xdr:sp macro="" textlink="">
      <xdr:nvSpPr>
        <xdr:cNvPr id="76" name="Text Box 143">
          <a:extLst>
            <a:ext uri="{FF2B5EF4-FFF2-40B4-BE49-F238E27FC236}">
              <a16:creationId xmlns:a16="http://schemas.microsoft.com/office/drawing/2014/main" id="{00000000-0008-0000-0100-00004C000000}"/>
            </a:ext>
          </a:extLst>
        </xdr:cNvPr>
        <xdr:cNvSpPr txBox="1">
          <a:spLocks noChangeArrowheads="1"/>
        </xdr:cNvSpPr>
      </xdr:nvSpPr>
      <xdr:spPr bwMode="auto">
        <a:xfrm>
          <a:off x="1666875" y="8227209"/>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4</xdr:col>
      <xdr:colOff>590550</xdr:colOff>
      <xdr:row>49</xdr:row>
      <xdr:rowOff>178594</xdr:rowOff>
    </xdr:from>
    <xdr:to>
      <xdr:col>6</xdr:col>
      <xdr:colOff>76200</xdr:colOff>
      <xdr:row>50</xdr:row>
      <xdr:rowOff>121444</xdr:rowOff>
    </xdr:to>
    <xdr:sp macro="" textlink="">
      <xdr:nvSpPr>
        <xdr:cNvPr id="77" name="Text Box 144">
          <a:extLst>
            <a:ext uri="{FF2B5EF4-FFF2-40B4-BE49-F238E27FC236}">
              <a16:creationId xmlns:a16="http://schemas.microsoft.com/office/drawing/2014/main" id="{00000000-0008-0000-0100-00004D000000}"/>
            </a:ext>
          </a:extLst>
        </xdr:cNvPr>
        <xdr:cNvSpPr txBox="1">
          <a:spLocks noChangeArrowheads="1"/>
        </xdr:cNvSpPr>
      </xdr:nvSpPr>
      <xdr:spPr bwMode="auto">
        <a:xfrm>
          <a:off x="2238375" y="8227219"/>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熱・空気環境　　　　　　</a:t>
          </a:r>
        </a:p>
      </xdr:txBody>
    </xdr:sp>
    <xdr:clientData/>
  </xdr:twoCellAnchor>
  <xdr:twoCellAnchor editAs="oneCell">
    <xdr:from>
      <xdr:col>7</xdr:col>
      <xdr:colOff>123825</xdr:colOff>
      <xdr:row>49</xdr:row>
      <xdr:rowOff>170657</xdr:rowOff>
    </xdr:from>
    <xdr:to>
      <xdr:col>7</xdr:col>
      <xdr:colOff>676275</xdr:colOff>
      <xdr:row>50</xdr:row>
      <xdr:rowOff>129382</xdr:rowOff>
    </xdr:to>
    <xdr:sp macro="" textlink="">
      <xdr:nvSpPr>
        <xdr:cNvPr id="78" name="Text Box 7">
          <a:extLst>
            <a:ext uri="{FF2B5EF4-FFF2-40B4-BE49-F238E27FC236}">
              <a16:creationId xmlns:a16="http://schemas.microsoft.com/office/drawing/2014/main" id="{00000000-0008-0000-0100-00004E000000}"/>
            </a:ext>
          </a:extLst>
        </xdr:cNvPr>
        <xdr:cNvSpPr txBox="1">
          <a:spLocks noChangeArrowheads="1"/>
        </xdr:cNvSpPr>
      </xdr:nvSpPr>
      <xdr:spPr bwMode="auto">
        <a:xfrm>
          <a:off x="3486150" y="8219282"/>
          <a:ext cx="552450" cy="149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運動</a:t>
          </a:r>
        </a:p>
      </xdr:txBody>
    </xdr:sp>
    <xdr:clientData/>
  </xdr:twoCellAnchor>
  <xdr:twoCellAnchor editAs="oneCell">
    <xdr:from>
      <xdr:col>7</xdr:col>
      <xdr:colOff>288231</xdr:colOff>
      <xdr:row>60</xdr:row>
      <xdr:rowOff>104268</xdr:rowOff>
    </xdr:from>
    <xdr:to>
      <xdr:col>8</xdr:col>
      <xdr:colOff>229639</xdr:colOff>
      <xdr:row>62</xdr:row>
      <xdr:rowOff>40660</xdr:rowOff>
    </xdr:to>
    <xdr:sp macro="" textlink="">
      <xdr:nvSpPr>
        <xdr:cNvPr id="83" name="Text Box 145">
          <a:extLst>
            <a:ext uri="{FF2B5EF4-FFF2-40B4-BE49-F238E27FC236}">
              <a16:creationId xmlns:a16="http://schemas.microsoft.com/office/drawing/2014/main" id="{00000000-0008-0000-0100-000053000000}"/>
            </a:ext>
          </a:extLst>
        </xdr:cNvPr>
        <xdr:cNvSpPr txBox="1">
          <a:spLocks noChangeArrowheads="1"/>
        </xdr:cNvSpPr>
      </xdr:nvSpPr>
      <xdr:spPr bwMode="auto">
        <a:xfrm>
          <a:off x="3650556" y="10343643"/>
          <a:ext cx="941533"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ﾒﾝﾀﾙﾍﾙｽ対策</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医療ｻｰﾋﾞｽ</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183617</xdr:colOff>
      <xdr:row>60</xdr:row>
      <xdr:rowOff>117022</xdr:rowOff>
    </xdr:from>
    <xdr:to>
      <xdr:col>3</xdr:col>
      <xdr:colOff>74094</xdr:colOff>
      <xdr:row>62</xdr:row>
      <xdr:rowOff>2197</xdr:rowOff>
    </xdr:to>
    <xdr:sp macro="" textlink="">
      <xdr:nvSpPr>
        <xdr:cNvPr id="84" name="Text Box 23">
          <a:extLst>
            <a:ext uri="{FF2B5EF4-FFF2-40B4-BE49-F238E27FC236}">
              <a16:creationId xmlns:a16="http://schemas.microsoft.com/office/drawing/2014/main" id="{00000000-0008-0000-0100-000054000000}"/>
            </a:ext>
          </a:extLst>
        </xdr:cNvPr>
        <xdr:cNvSpPr txBox="1">
          <a:spLocks noChangeArrowheads="1"/>
        </xdr:cNvSpPr>
      </xdr:nvSpPr>
      <xdr:spPr bwMode="auto">
        <a:xfrm>
          <a:off x="402692" y="10356397"/>
          <a:ext cx="909652" cy="28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維持管理計画</a:t>
          </a:r>
        </a:p>
      </xdr:txBody>
    </xdr:sp>
    <xdr:clientData/>
  </xdr:twoCellAnchor>
  <xdr:twoCellAnchor editAs="oneCell">
    <xdr:from>
      <xdr:col>3</xdr:col>
      <xdr:colOff>234791</xdr:colOff>
      <xdr:row>60</xdr:row>
      <xdr:rowOff>160017</xdr:rowOff>
    </xdr:from>
    <xdr:to>
      <xdr:col>4</xdr:col>
      <xdr:colOff>534921</xdr:colOff>
      <xdr:row>61</xdr:row>
      <xdr:rowOff>157029</xdr:rowOff>
    </xdr:to>
    <xdr:sp macro="" textlink="">
      <xdr:nvSpPr>
        <xdr:cNvPr id="85" name="Text Box 101">
          <a:extLst>
            <a:ext uri="{FF2B5EF4-FFF2-40B4-BE49-F238E27FC236}">
              <a16:creationId xmlns:a16="http://schemas.microsoft.com/office/drawing/2014/main" id="{00000000-0008-0000-0100-000055000000}"/>
            </a:ext>
          </a:extLst>
        </xdr:cNvPr>
        <xdr:cNvSpPr txBox="1">
          <a:spLocks noChangeArrowheads="1"/>
        </xdr:cNvSpPr>
      </xdr:nvSpPr>
      <xdr:spPr bwMode="auto">
        <a:xfrm>
          <a:off x="1473041" y="10399392"/>
          <a:ext cx="709705" cy="197037"/>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満足度調査</a:t>
          </a:r>
        </a:p>
      </xdr:txBody>
    </xdr:sp>
    <xdr:clientData/>
  </xdr:twoCellAnchor>
  <xdr:twoCellAnchor editAs="oneCell">
    <xdr:from>
      <xdr:col>4</xdr:col>
      <xdr:colOff>663415</xdr:colOff>
      <xdr:row>60</xdr:row>
      <xdr:rowOff>179161</xdr:rowOff>
    </xdr:from>
    <xdr:to>
      <xdr:col>6</xdr:col>
      <xdr:colOff>206856</xdr:colOff>
      <xdr:row>61</xdr:row>
      <xdr:rowOff>137885</xdr:rowOff>
    </xdr:to>
    <xdr:sp macro="" textlink="">
      <xdr:nvSpPr>
        <xdr:cNvPr id="88" name="Text Box 148">
          <a:extLst>
            <a:ext uri="{FF2B5EF4-FFF2-40B4-BE49-F238E27FC236}">
              <a16:creationId xmlns:a16="http://schemas.microsoft.com/office/drawing/2014/main" id="{00000000-0008-0000-0100-000058000000}"/>
            </a:ext>
          </a:extLst>
        </xdr:cNvPr>
        <xdr:cNvSpPr txBox="1">
          <a:spLocks noChangeArrowheads="1"/>
        </xdr:cNvSpPr>
      </xdr:nvSpPr>
      <xdr:spPr bwMode="auto">
        <a:xfrm>
          <a:off x="2311240" y="10418536"/>
          <a:ext cx="762641" cy="158749"/>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災害時対応</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714375</xdr:colOff>
      <xdr:row>49</xdr:row>
      <xdr:rowOff>141288</xdr:rowOff>
    </xdr:from>
    <xdr:to>
      <xdr:col>13</xdr:col>
      <xdr:colOff>523875</xdr:colOff>
      <xdr:row>50</xdr:row>
      <xdr:rowOff>106363</xdr:rowOff>
    </xdr:to>
    <xdr:sp macro="" textlink="">
      <xdr:nvSpPr>
        <xdr:cNvPr id="89" name="Text Box 149">
          <a:extLst>
            <a:ext uri="{FF2B5EF4-FFF2-40B4-BE49-F238E27FC236}">
              <a16:creationId xmlns:a16="http://schemas.microsoft.com/office/drawing/2014/main" id="{00000000-0008-0000-0100-000059000000}"/>
            </a:ext>
          </a:extLst>
        </xdr:cNvPr>
        <xdr:cNvSpPr txBox="1">
          <a:spLocks noChangeArrowheads="1"/>
        </xdr:cNvSpPr>
      </xdr:nvSpPr>
      <xdr:spPr bwMode="auto">
        <a:xfrm>
          <a:off x="8334375" y="8189913"/>
          <a:ext cx="704850" cy="15557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水質安全性</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xdr:col>
      <xdr:colOff>47625</xdr:colOff>
      <xdr:row>1</xdr:row>
      <xdr:rowOff>76201</xdr:rowOff>
    </xdr:from>
    <xdr:to>
      <xdr:col>11</xdr:col>
      <xdr:colOff>390904</xdr:colOff>
      <xdr:row>3</xdr:row>
      <xdr:rowOff>219075</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775" y="152401"/>
          <a:ext cx="7001254" cy="619124"/>
        </a:xfrm>
        <a:prstGeom prst="rect">
          <a:avLst/>
        </a:prstGeom>
      </xdr:spPr>
    </xdr:pic>
    <xdr:clientData/>
  </xdr:twoCellAnchor>
  <xdr:twoCellAnchor editAs="oneCell">
    <xdr:from>
      <xdr:col>8</xdr:col>
      <xdr:colOff>243700</xdr:colOff>
      <xdr:row>60</xdr:row>
      <xdr:rowOff>104268</xdr:rowOff>
    </xdr:from>
    <xdr:to>
      <xdr:col>9</xdr:col>
      <xdr:colOff>598233</xdr:colOff>
      <xdr:row>62</xdr:row>
      <xdr:rowOff>40660</xdr:rowOff>
    </xdr:to>
    <xdr:sp macro="" textlink="">
      <xdr:nvSpPr>
        <xdr:cNvPr id="30" name="Text Box 145">
          <a:extLst>
            <a:ext uri="{FF2B5EF4-FFF2-40B4-BE49-F238E27FC236}">
              <a16:creationId xmlns:a16="http://schemas.microsoft.com/office/drawing/2014/main" id="{00000000-0008-0000-0100-00001E000000}"/>
            </a:ext>
          </a:extLst>
        </xdr:cNvPr>
        <xdr:cNvSpPr txBox="1">
          <a:spLocks noChangeArrowheads="1"/>
        </xdr:cNvSpPr>
      </xdr:nvSpPr>
      <xdr:spPr bwMode="auto">
        <a:xfrm>
          <a:off x="4606150" y="10343643"/>
          <a:ext cx="878408"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情報共有</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インフラ</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9</xdr:col>
      <xdr:colOff>605491</xdr:colOff>
      <xdr:row>60</xdr:row>
      <xdr:rowOff>104268</xdr:rowOff>
    </xdr:from>
    <xdr:to>
      <xdr:col>10</xdr:col>
      <xdr:colOff>618457</xdr:colOff>
      <xdr:row>62</xdr:row>
      <xdr:rowOff>40660</xdr:rowOff>
    </xdr:to>
    <xdr:sp macro="" textlink="">
      <xdr:nvSpPr>
        <xdr:cNvPr id="31" name="Text Box 145">
          <a:extLst>
            <a:ext uri="{FF2B5EF4-FFF2-40B4-BE49-F238E27FC236}">
              <a16:creationId xmlns:a16="http://schemas.microsoft.com/office/drawing/2014/main" id="{00000000-0008-0000-0100-00001F000000}"/>
            </a:ext>
          </a:extLst>
        </xdr:cNvPr>
        <xdr:cNvSpPr txBox="1">
          <a:spLocks noChangeArrowheads="1"/>
        </xdr:cNvSpPr>
      </xdr:nvSpPr>
      <xdr:spPr bwMode="auto">
        <a:xfrm>
          <a:off x="5491816" y="10343643"/>
          <a:ext cx="936891"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健康維持・</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増進プログラム</a:t>
          </a:r>
          <a:r>
            <a:rPr lang="ja-JP" altLang="en-US" sz="900" b="0" i="0" strike="noStrike">
              <a:solidFill>
                <a:srgbClr val="000000"/>
              </a:solidFill>
              <a:latin typeface="ＭＳ Ｐゴシック"/>
              <a:ea typeface="ＭＳ Ｐゴシック"/>
            </a:rPr>
            <a:t>　</a:t>
          </a:r>
        </a:p>
      </xdr:txBody>
    </xdr:sp>
    <xdr:clientData/>
  </xdr:twoCellAnchor>
  <xdr:twoCellAnchor>
    <xdr:from>
      <xdr:col>11</xdr:col>
      <xdr:colOff>80176</xdr:colOff>
      <xdr:row>53</xdr:row>
      <xdr:rowOff>180415</xdr:rowOff>
    </xdr:from>
    <xdr:to>
      <xdr:col>14</xdr:col>
      <xdr:colOff>762000</xdr:colOff>
      <xdr:row>61</xdr:row>
      <xdr:rowOff>189940</xdr:rowOff>
    </xdr:to>
    <xdr:graphicFrame macro="">
      <xdr:nvGraphicFramePr>
        <xdr:cNvPr id="32" name="Chart 15">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11</xdr:col>
      <xdr:colOff>127373</xdr:colOff>
      <xdr:row>60</xdr:row>
      <xdr:rowOff>151893</xdr:rowOff>
    </xdr:from>
    <xdr:to>
      <xdr:col>12</xdr:col>
      <xdr:colOff>155281</xdr:colOff>
      <xdr:row>61</xdr:row>
      <xdr:rowOff>190500</xdr:rowOff>
    </xdr:to>
    <xdr:sp macro="" textlink="">
      <xdr:nvSpPr>
        <xdr:cNvPr id="33" name="Text Box 145">
          <a:extLst>
            <a:ext uri="{FF2B5EF4-FFF2-40B4-BE49-F238E27FC236}">
              <a16:creationId xmlns:a16="http://schemas.microsoft.com/office/drawing/2014/main" id="{00000000-0008-0000-0100-000021000000}"/>
            </a:ext>
          </a:extLst>
        </xdr:cNvPr>
        <xdr:cNvSpPr txBox="1">
          <a:spLocks noChangeArrowheads="1"/>
        </xdr:cNvSpPr>
      </xdr:nvSpPr>
      <xdr:spPr bwMode="auto">
        <a:xfrm>
          <a:off x="6842498" y="10391268"/>
          <a:ext cx="932783"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作業効率</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11</xdr:col>
      <xdr:colOff>799726</xdr:colOff>
      <xdr:row>60</xdr:row>
      <xdr:rowOff>151893</xdr:rowOff>
    </xdr:from>
    <xdr:to>
      <xdr:col>13</xdr:col>
      <xdr:colOff>12219</xdr:colOff>
      <xdr:row>61</xdr:row>
      <xdr:rowOff>190500</xdr:rowOff>
    </xdr:to>
    <xdr:sp macro="" textlink="">
      <xdr:nvSpPr>
        <xdr:cNvPr id="35" name="Text Box 145">
          <a:extLst>
            <a:ext uri="{FF2B5EF4-FFF2-40B4-BE49-F238E27FC236}">
              <a16:creationId xmlns:a16="http://schemas.microsoft.com/office/drawing/2014/main" id="{00000000-0008-0000-0100-000023000000}"/>
            </a:ext>
          </a:extLst>
        </xdr:cNvPr>
        <xdr:cNvSpPr txBox="1">
          <a:spLocks noChangeArrowheads="1"/>
        </xdr:cNvSpPr>
      </xdr:nvSpPr>
      <xdr:spPr bwMode="auto">
        <a:xfrm>
          <a:off x="7514851" y="10391268"/>
          <a:ext cx="1012718"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知識創造</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664695</xdr:colOff>
      <xdr:row>60</xdr:row>
      <xdr:rowOff>151893</xdr:rowOff>
    </xdr:from>
    <xdr:to>
      <xdr:col>14</xdr:col>
      <xdr:colOff>94955</xdr:colOff>
      <xdr:row>61</xdr:row>
      <xdr:rowOff>190500</xdr:rowOff>
    </xdr:to>
    <xdr:sp macro="" textlink="">
      <xdr:nvSpPr>
        <xdr:cNvPr id="36" name="Text Box 145">
          <a:extLst>
            <a:ext uri="{FF2B5EF4-FFF2-40B4-BE49-F238E27FC236}">
              <a16:creationId xmlns:a16="http://schemas.microsoft.com/office/drawing/2014/main" id="{00000000-0008-0000-0100-000024000000}"/>
            </a:ext>
          </a:extLst>
        </xdr:cNvPr>
        <xdr:cNvSpPr txBox="1">
          <a:spLocks noChangeArrowheads="1"/>
        </xdr:cNvSpPr>
      </xdr:nvSpPr>
      <xdr:spPr bwMode="auto">
        <a:xfrm>
          <a:off x="8284695" y="10391268"/>
          <a:ext cx="982835"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意欲向上</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13</xdr:col>
      <xdr:colOff>491564</xdr:colOff>
      <xdr:row>60</xdr:row>
      <xdr:rowOff>151893</xdr:rowOff>
    </xdr:from>
    <xdr:to>
      <xdr:col>14</xdr:col>
      <xdr:colOff>743589</xdr:colOff>
      <xdr:row>61</xdr:row>
      <xdr:rowOff>190500</xdr:rowOff>
    </xdr:to>
    <xdr:sp macro="" textlink="">
      <xdr:nvSpPr>
        <xdr:cNvPr id="37" name="Text Box 145">
          <a:extLst>
            <a:ext uri="{FF2B5EF4-FFF2-40B4-BE49-F238E27FC236}">
              <a16:creationId xmlns:a16="http://schemas.microsoft.com/office/drawing/2014/main" id="{00000000-0008-0000-0100-000025000000}"/>
            </a:ext>
          </a:extLst>
        </xdr:cNvPr>
        <xdr:cNvSpPr txBox="1">
          <a:spLocks noChangeArrowheads="1"/>
        </xdr:cNvSpPr>
      </xdr:nvSpPr>
      <xdr:spPr bwMode="auto">
        <a:xfrm>
          <a:off x="9006914" y="10391268"/>
          <a:ext cx="909250"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人材確保</a:t>
          </a:r>
          <a:endParaRPr lang="ja-JP" altLang="en-US" sz="900" b="0" i="0" strike="noStrike">
            <a:solidFill>
              <a:srgbClr val="000000"/>
            </a:solidFill>
            <a:latin typeface="ＭＳ Ｐゴシック"/>
            <a:ea typeface="ＭＳ Ｐゴシック"/>
          </a:endParaRPr>
        </a:p>
      </xdr:txBody>
    </xdr:sp>
    <xdr:clientData/>
  </xdr:twoCellAnchor>
  <xdr:oneCellAnchor>
    <xdr:from>
      <xdr:col>11</xdr:col>
      <xdr:colOff>495300</xdr:colOff>
      <xdr:row>58</xdr:row>
      <xdr:rowOff>152094</xdr:rowOff>
    </xdr:from>
    <xdr:ext cx="227626" cy="275717"/>
    <xdr:sp macro="" textlink="$T$59">
      <xdr:nvSpPr>
        <xdr:cNvPr id="2" name="テキスト ボックス 1">
          <a:extLst>
            <a:ext uri="{FF2B5EF4-FFF2-40B4-BE49-F238E27FC236}">
              <a16:creationId xmlns:a16="http://schemas.microsoft.com/office/drawing/2014/main" id="{00000000-0008-0000-0100-000002000000}"/>
            </a:ext>
          </a:extLst>
        </xdr:cNvPr>
        <xdr:cNvSpPr txBox="1"/>
      </xdr:nvSpPr>
      <xdr:spPr>
        <a:xfrm>
          <a:off x="721042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B88DCA6-4A97-4D55-865D-FC3AC8235F01}"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12</xdr:col>
      <xdr:colOff>292100</xdr:colOff>
      <xdr:row>58</xdr:row>
      <xdr:rowOff>152094</xdr:rowOff>
    </xdr:from>
    <xdr:ext cx="227626" cy="275717"/>
    <xdr:sp macro="" textlink="$T$60">
      <xdr:nvSpPr>
        <xdr:cNvPr id="3" name="テキスト ボックス 2">
          <a:extLst>
            <a:ext uri="{FF2B5EF4-FFF2-40B4-BE49-F238E27FC236}">
              <a16:creationId xmlns:a16="http://schemas.microsoft.com/office/drawing/2014/main" id="{00000000-0008-0000-0100-000003000000}"/>
            </a:ext>
          </a:extLst>
        </xdr:cNvPr>
        <xdr:cNvSpPr txBox="1"/>
      </xdr:nvSpPr>
      <xdr:spPr>
        <a:xfrm>
          <a:off x="791210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1D396-01DB-4256-9D77-B0AF145E986D}"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13</xdr:col>
      <xdr:colOff>98425</xdr:colOff>
      <xdr:row>58</xdr:row>
      <xdr:rowOff>152094</xdr:rowOff>
    </xdr:from>
    <xdr:ext cx="227626" cy="275717"/>
    <xdr:sp macro="" textlink="$T$61">
      <xdr:nvSpPr>
        <xdr:cNvPr id="4" name="テキスト ボックス 3">
          <a:extLst>
            <a:ext uri="{FF2B5EF4-FFF2-40B4-BE49-F238E27FC236}">
              <a16:creationId xmlns:a16="http://schemas.microsoft.com/office/drawing/2014/main" id="{00000000-0008-0000-0100-000004000000}"/>
            </a:ext>
          </a:extLst>
        </xdr:cNvPr>
        <xdr:cNvSpPr txBox="1"/>
      </xdr:nvSpPr>
      <xdr:spPr>
        <a:xfrm>
          <a:off x="861377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3AA71A2-C156-47EE-83F1-5339354CF809}"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14</xdr:col>
      <xdr:colOff>142875</xdr:colOff>
      <xdr:row>58</xdr:row>
      <xdr:rowOff>152094</xdr:rowOff>
    </xdr:from>
    <xdr:ext cx="227626" cy="275717"/>
    <xdr:sp macro="" textlink="$T$62">
      <xdr:nvSpPr>
        <xdr:cNvPr id="5" name="テキスト ボックス 4">
          <a:extLst>
            <a:ext uri="{FF2B5EF4-FFF2-40B4-BE49-F238E27FC236}">
              <a16:creationId xmlns:a16="http://schemas.microsoft.com/office/drawing/2014/main" id="{00000000-0008-0000-0100-000005000000}"/>
            </a:ext>
          </a:extLst>
        </xdr:cNvPr>
        <xdr:cNvSpPr txBox="1"/>
      </xdr:nvSpPr>
      <xdr:spPr>
        <a:xfrm>
          <a:off x="931545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55B14E4-05C0-49FA-9C99-3D6493708E40}"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wsDr>
</file>

<file path=xl/drawings/drawing3.xml><?xml version="1.0" encoding="utf-8"?>
<c:userShapes xmlns:c="http://schemas.openxmlformats.org/drawingml/2006/chart">
  <cdr:relSizeAnchor xmlns:cdr="http://schemas.openxmlformats.org/drawingml/2006/chartDrawing">
    <cdr:from>
      <cdr:x>0.0593</cdr:x>
      <cdr:y>0.44568</cdr:y>
    </cdr:from>
    <cdr:to>
      <cdr:x>0.96487</cdr:x>
      <cdr:y>0.44742</cdr:y>
    </cdr:to>
    <cdr:sp macro="" textlink="">
      <cdr:nvSpPr>
        <cdr:cNvPr id="7173" name="Line 5"/>
        <cdr:cNvSpPr>
          <a:spLocks xmlns:a="http://schemas.openxmlformats.org/drawingml/2006/main" noChangeShapeType="1"/>
        </cdr:cNvSpPr>
      </cdr:nvSpPr>
      <cdr:spPr bwMode="auto">
        <a:xfrm xmlns:a="http://schemas.openxmlformats.org/drawingml/2006/main">
          <a:off x="251918" y="751585"/>
          <a:ext cx="3846997" cy="2934"/>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0.37989</cdr:x>
      <cdr:y>0.64057</cdr:y>
    </cdr:from>
    <cdr:to>
      <cdr:x>0.54174</cdr:x>
      <cdr:y>0.79117</cdr:y>
    </cdr:to>
    <cdr:sp macro="" textlink="結果!$T$51">
      <cdr:nvSpPr>
        <cdr:cNvPr id="2" name="テキスト ボックス 1"/>
        <cdr:cNvSpPr txBox="1"/>
      </cdr:nvSpPr>
      <cdr:spPr>
        <a:xfrm xmlns:a="http://schemas.openxmlformats.org/drawingml/2006/main">
          <a:off x="1473919" y="1012831"/>
          <a:ext cx="627953" cy="238121"/>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0.07238</cdr:x>
      <cdr:y>0.63855</cdr:y>
    </cdr:from>
    <cdr:to>
      <cdr:x>0.23423</cdr:x>
      <cdr:y>0.78916</cdr:y>
    </cdr:to>
    <cdr:sp macro="" textlink="結果!$T$49">
      <cdr:nvSpPr>
        <cdr:cNvPr id="4" name="テキスト ボックス 1"/>
        <cdr:cNvSpPr txBox="1"/>
      </cdr:nvSpPr>
      <cdr:spPr>
        <a:xfrm xmlns:a="http://schemas.openxmlformats.org/drawingml/2006/main">
          <a:off x="280824" y="100964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0.22907</cdr:x>
      <cdr:y>0.64458</cdr:y>
    </cdr:from>
    <cdr:to>
      <cdr:x>0.39092</cdr:x>
      <cdr:y>0.79518</cdr:y>
    </cdr:to>
    <cdr:sp macro="" textlink="結果!$T$50">
      <cdr:nvSpPr>
        <cdr:cNvPr id="5" name="テキスト ボックス 1"/>
        <cdr:cNvSpPr txBox="1"/>
      </cdr:nvSpPr>
      <cdr:spPr>
        <a:xfrm xmlns:a="http://schemas.openxmlformats.org/drawingml/2006/main">
          <a:off x="888759" y="1019174"/>
          <a:ext cx="627953" cy="23812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0.53476</cdr:x>
      <cdr:y>0.6506</cdr:y>
    </cdr:from>
    <cdr:to>
      <cdr:x>0.69661</cdr:x>
      <cdr:y>0.80121</cdr:y>
    </cdr:to>
    <cdr:sp macro="" textlink="結果!$T$52">
      <cdr:nvSpPr>
        <cdr:cNvPr id="6" name="テキスト ボックス 1"/>
        <cdr:cNvSpPr txBox="1"/>
      </cdr:nvSpPr>
      <cdr:spPr>
        <a:xfrm xmlns:a="http://schemas.openxmlformats.org/drawingml/2006/main">
          <a:off x="2074805" y="102869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0.67103</cdr:x>
      <cdr:y>0.65863</cdr:y>
    </cdr:from>
    <cdr:to>
      <cdr:x>0.83288</cdr:x>
      <cdr:y>0.80924</cdr:y>
    </cdr:to>
    <cdr:sp macro="" textlink="結果!$T$53">
      <cdr:nvSpPr>
        <cdr:cNvPr id="7" name="テキスト ボックス 1"/>
        <cdr:cNvSpPr txBox="1"/>
      </cdr:nvSpPr>
      <cdr:spPr>
        <a:xfrm xmlns:a="http://schemas.openxmlformats.org/drawingml/2006/main">
          <a:off x="2603500" y="104140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A888468-1439-4F98-9A64-756C14DBEF39}"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dr:relSizeAnchor xmlns:cdr="http://schemas.openxmlformats.org/drawingml/2006/chartDrawing">
    <cdr:from>
      <cdr:x>0.82651</cdr:x>
      <cdr:y>0.65462</cdr:y>
    </cdr:from>
    <cdr:to>
      <cdr:x>0.98836</cdr:x>
      <cdr:y>0.80523</cdr:y>
    </cdr:to>
    <cdr:sp macro="" textlink="結果!$T$54">
      <cdr:nvSpPr>
        <cdr:cNvPr id="8" name="テキスト ボックス 1"/>
        <cdr:cNvSpPr txBox="1"/>
      </cdr:nvSpPr>
      <cdr:spPr>
        <a:xfrm xmlns:a="http://schemas.openxmlformats.org/drawingml/2006/main">
          <a:off x="3206750" y="103505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F4D08BF-B3E9-452B-BC1E-70016469BB05}"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0.08333</cdr:x>
      <cdr:y>0.44746</cdr:y>
    </cdr:from>
    <cdr:to>
      <cdr:x>0.94355</cdr:x>
      <cdr:y>0.44759</cdr:y>
    </cdr:to>
    <cdr:sp macro="" textlink="">
      <cdr:nvSpPr>
        <cdr:cNvPr id="10244" name="Line 4"/>
        <cdr:cNvSpPr>
          <a:spLocks xmlns:a="http://schemas.openxmlformats.org/drawingml/2006/main" noChangeShapeType="1"/>
        </cdr:cNvSpPr>
      </cdr:nvSpPr>
      <cdr:spPr bwMode="auto">
        <a:xfrm xmlns:a="http://schemas.openxmlformats.org/drawingml/2006/main" flipV="1">
          <a:off x="147624" y="767496"/>
          <a:ext cx="1524014" cy="226"/>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0.15681</cdr:x>
      <cdr:y>0.66867</cdr:y>
    </cdr:from>
    <cdr:to>
      <cdr:x>0.44615</cdr:x>
      <cdr:y>0.82932</cdr:y>
    </cdr:to>
    <cdr:sp macro="" textlink="結果!$W$49">
      <cdr:nvSpPr>
        <cdr:cNvPr id="2" name="テキスト ボックス 1"/>
        <cdr:cNvSpPr txBox="1"/>
      </cdr:nvSpPr>
      <cdr:spPr>
        <a:xfrm xmlns:a="http://schemas.openxmlformats.org/drawingml/2006/main">
          <a:off x="258886" y="1057267"/>
          <a:ext cx="477714" cy="25400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0.58452</cdr:x>
      <cdr:y>0.6747</cdr:y>
    </cdr:from>
    <cdr:to>
      <cdr:x>0.90769</cdr:x>
      <cdr:y>0.82932</cdr:y>
    </cdr:to>
    <cdr:sp macro="" textlink="結果!$W$50">
      <cdr:nvSpPr>
        <cdr:cNvPr id="4" name="テキスト ボックス 1"/>
        <cdr:cNvSpPr txBox="1"/>
      </cdr:nvSpPr>
      <cdr:spPr>
        <a:xfrm xmlns:a="http://schemas.openxmlformats.org/drawingml/2006/main">
          <a:off x="965049" y="1066795"/>
          <a:ext cx="533551" cy="24447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0.06678</cdr:x>
      <cdr:y>0.44759</cdr:y>
    </cdr:from>
    <cdr:to>
      <cdr:x>0.98221</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27706" y="774280"/>
          <a:ext cx="3121571"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0.07879</cdr:x>
      <cdr:y>0.66265</cdr:y>
    </cdr:from>
    <cdr:to>
      <cdr:x>0.28458</cdr:x>
      <cdr:y>0.80723</cdr:y>
    </cdr:to>
    <cdr:sp macro="" textlink="結果!$Z$49">
      <cdr:nvSpPr>
        <cdr:cNvPr id="2" name="テキスト ボックス 1"/>
        <cdr:cNvSpPr txBox="1"/>
      </cdr:nvSpPr>
      <cdr:spPr>
        <a:xfrm xmlns:a="http://schemas.openxmlformats.org/drawingml/2006/main">
          <a:off x="246919" y="1047749"/>
          <a:ext cx="644890"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0.31001</cdr:x>
      <cdr:y>0.6506</cdr:y>
    </cdr:from>
    <cdr:to>
      <cdr:x>0.5158</cdr:x>
      <cdr:y>0.79518</cdr:y>
    </cdr:to>
    <cdr:sp macro="" textlink="結果!$Z$50">
      <cdr:nvSpPr>
        <cdr:cNvPr id="4" name="テキスト ボックス 1"/>
        <cdr:cNvSpPr txBox="1"/>
      </cdr:nvSpPr>
      <cdr:spPr>
        <a:xfrm xmlns:a="http://schemas.openxmlformats.org/drawingml/2006/main">
          <a:off x="971482" y="1028696"/>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0.53782</cdr:x>
      <cdr:y>0.65863</cdr:y>
    </cdr:from>
    <cdr:to>
      <cdr:x>0.74361</cdr:x>
      <cdr:y>0.80321</cdr:y>
    </cdr:to>
    <cdr:sp macro="" textlink="結果!$Z$51">
      <cdr:nvSpPr>
        <cdr:cNvPr id="5" name="テキスト ボックス 1"/>
        <cdr:cNvSpPr txBox="1"/>
      </cdr:nvSpPr>
      <cdr:spPr>
        <a:xfrm xmlns:a="http://schemas.openxmlformats.org/drawingml/2006/main">
          <a:off x="1833926" y="1041393"/>
          <a:ext cx="701734"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0.77609</cdr:x>
      <cdr:y>0.6506</cdr:y>
    </cdr:from>
    <cdr:to>
      <cdr:x>0.98188</cdr:x>
      <cdr:y>0.79518</cdr:y>
    </cdr:to>
    <cdr:sp macro="" textlink="結果!$Z$52">
      <cdr:nvSpPr>
        <cdr:cNvPr id="10" name="テキスト ボックス 1"/>
        <cdr:cNvSpPr txBox="1"/>
      </cdr:nvSpPr>
      <cdr:spPr>
        <a:xfrm xmlns:a="http://schemas.openxmlformats.org/drawingml/2006/main">
          <a:off x="2432050" y="1028700"/>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1E4742F-40DF-454A-8CCC-4A79FB763DDE}"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0.06839</cdr:x>
      <cdr:y>0.44759</cdr:y>
    </cdr:from>
    <cdr:to>
      <cdr:x>0.98382</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04343" y="707707"/>
          <a:ext cx="27353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0.05987</cdr:x>
      <cdr:y>0.40657</cdr:y>
    </cdr:from>
    <cdr:to>
      <cdr:x>0.94893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72264" y="638238"/>
          <a:ext cx="2558232" cy="766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0.11226</cdr:x>
      <cdr:y>0.6298</cdr:y>
    </cdr:from>
    <cdr:to>
      <cdr:x>0.32694</cdr:x>
      <cdr:y>0.81537</cdr:y>
    </cdr:to>
    <cdr:sp macro="" textlink="結果!$Z$60">
      <cdr:nvSpPr>
        <cdr:cNvPr id="2" name="テキスト ボックス 1"/>
        <cdr:cNvSpPr txBox="1"/>
      </cdr:nvSpPr>
      <cdr:spPr>
        <a:xfrm xmlns:a="http://schemas.openxmlformats.org/drawingml/2006/main">
          <a:off x="348849" y="1037800"/>
          <a:ext cx="667097" cy="30578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0.4233</cdr:x>
      <cdr:y>0.63648</cdr:y>
    </cdr:from>
    <cdr:to>
      <cdr:x>0.61301</cdr:x>
      <cdr:y>0.78106</cdr:y>
    </cdr:to>
    <cdr:sp macro="" textlink="結果!$Z$61">
      <cdr:nvSpPr>
        <cdr:cNvPr id="4" name="テキスト ボックス 1"/>
        <cdr:cNvSpPr txBox="1"/>
      </cdr:nvSpPr>
      <cdr:spPr>
        <a:xfrm xmlns:a="http://schemas.openxmlformats.org/drawingml/2006/main">
          <a:off x="1303285" y="1006372"/>
          <a:ext cx="584092"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0.70028</cdr:x>
      <cdr:y>0.62851</cdr:y>
    </cdr:from>
    <cdr:to>
      <cdr:x>0.89</cdr:x>
      <cdr:y>0.77309</cdr:y>
    </cdr:to>
    <cdr:sp macro="" textlink="結果!$Z$62">
      <cdr:nvSpPr>
        <cdr:cNvPr id="5" name="テキスト ボックス 1"/>
        <cdr:cNvSpPr txBox="1"/>
      </cdr:nvSpPr>
      <cdr:spPr>
        <a:xfrm xmlns:a="http://schemas.openxmlformats.org/drawingml/2006/main">
          <a:off x="2156057" y="993771"/>
          <a:ext cx="584123"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0.06548</cdr:x>
      <cdr:y>0.40698</cdr:y>
    </cdr:from>
    <cdr:to>
      <cdr:x>0.98028</cdr:x>
      <cdr:y>0.40999</cdr:y>
    </cdr:to>
    <cdr:sp macro="" textlink="">
      <cdr:nvSpPr>
        <cdr:cNvPr id="10244" name="Line 4"/>
        <cdr:cNvSpPr>
          <a:spLocks xmlns:a="http://schemas.openxmlformats.org/drawingml/2006/main" noChangeShapeType="1"/>
        </cdr:cNvSpPr>
      </cdr:nvSpPr>
      <cdr:spPr bwMode="auto">
        <a:xfrm xmlns:a="http://schemas.openxmlformats.org/drawingml/2006/main" flipV="1">
          <a:off x="205574" y="643498"/>
          <a:ext cx="2871787" cy="47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a:extLst>
            <a:ext uri="{FF2B5EF4-FFF2-40B4-BE49-F238E27FC236}">
              <a16:creationId xmlns:a16="http://schemas.microsoft.com/office/drawing/2014/main" id="{00000000-0008-0000-0900-000002100000}"/>
            </a:ext>
          </a:extLst>
        </xdr:cNvPr>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CASBEE</a:t>
          </a:r>
          <a:r>
            <a:rPr lang="en-US" altLang="ja-JP" sz="1100" b="0" i="0" u="none" strike="noStrike" baseline="0">
              <a:solidFill>
                <a:sysClr val="windowText" lastClr="000000"/>
              </a:solidFill>
              <a:latin typeface="ＭＳ Ｐゴシック"/>
              <a:ea typeface="ＭＳ Ｐゴシック"/>
            </a:rPr>
            <a:t>-WO </a:t>
          </a:r>
          <a:r>
            <a:rPr lang="ja-JP" altLang="en-US" sz="1100" b="0" i="0" u="none" strike="noStrike" baseline="0">
              <a:solidFill>
                <a:sysClr val="windowText" lastClr="000000"/>
              </a:solidFill>
              <a:latin typeface="ＭＳ Ｐゴシック"/>
              <a:ea typeface="ＭＳ Ｐゴシック"/>
            </a:rPr>
            <a:t>20</a:t>
          </a:r>
          <a:r>
            <a:rPr lang="en-US" altLang="ja-JP" sz="1100" b="0" i="0" u="none" strike="noStrike" baseline="0">
              <a:solidFill>
                <a:sysClr val="windowText" lastClr="000000"/>
              </a:solidFill>
              <a:latin typeface="ＭＳ Ｐゴシック"/>
              <a:ea typeface="ＭＳ Ｐゴシック"/>
            </a:rPr>
            <a:t>21</a:t>
          </a:r>
          <a:r>
            <a:rPr lang="ja-JP" altLang="en-US" sz="1100" b="0" i="0" u="none" strike="noStrike" baseline="0">
              <a:solidFill>
                <a:sysClr val="windowText" lastClr="000000"/>
              </a:solidFill>
              <a:latin typeface="ＭＳ Ｐゴシック"/>
              <a:ea typeface="ＭＳ Ｐゴシック"/>
            </a:rPr>
            <a:t>(v.</a:t>
          </a:r>
          <a:r>
            <a:rPr lang="en-US" altLang="ja-JP" sz="1100" b="0" i="0" u="none" strike="noStrike" baseline="0">
              <a:solidFill>
                <a:sysClr val="windowText" lastClr="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20</a:t>
          </a:r>
          <a:r>
            <a:rPr lang="en-US" altLang="ja-JP" sz="1100" b="0" i="0" u="none" strike="noStrike" baseline="0">
              <a:solidFill>
                <a:sysClr val="windowText" lastClr="000000"/>
              </a:solidFill>
              <a:latin typeface="ＭＳ Ｐゴシック"/>
              <a:ea typeface="ＭＳ Ｐゴシック"/>
            </a:rPr>
            <a:t>21</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月発行　（初版）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　（</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2013 </a:t>
          </a:r>
          <a:r>
            <a:rPr lang="ja-JP" altLang="en-US" sz="1100" b="0" i="0" u="none" strike="noStrike" baseline="0">
              <a:solidFill>
                <a:srgbClr val="000000"/>
              </a:solidFill>
              <a:latin typeface="ＭＳ Ｐゴシック"/>
              <a:ea typeface="ＭＳ Ｐゴシック"/>
            </a:rPr>
            <a:t>等の操作に関しては、</a:t>
          </a:r>
        </a:p>
        <a:p>
          <a:pPr algn="l" rtl="0">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©2021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a:extLst>
            <a:ext uri="{FF2B5EF4-FFF2-40B4-BE49-F238E27FC236}">
              <a16:creationId xmlns:a16="http://schemas.microsoft.com/office/drawing/2014/main" id="{00000000-0008-0000-0900-0000031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R107"/>
  <sheetViews>
    <sheetView showGridLines="0" tabSelected="1" zoomScale="115" zoomScaleNormal="115" zoomScaleSheetLayoutView="100" workbookViewId="0">
      <selection activeCell="C41" sqref="C41"/>
    </sheetView>
  </sheetViews>
  <sheetFormatPr defaultColWidth="0" defaultRowHeight="13.5" zeroHeight="1" x14ac:dyDescent="0.15"/>
  <cols>
    <col min="1" max="1" width="1.75" customWidth="1"/>
    <col min="2" max="2" width="21.625" customWidth="1"/>
    <col min="3" max="3" width="22.125" customWidth="1"/>
    <col min="4" max="4" width="18.375" customWidth="1"/>
    <col min="5" max="5" width="13.875" customWidth="1"/>
    <col min="6" max="6" width="11.875" customWidth="1"/>
    <col min="7" max="7" width="1.125" customWidth="1"/>
    <col min="8" max="8" width="4.75" hidden="1"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x14ac:dyDescent="0.15">
      <c r="A1" s="4"/>
      <c r="B1" s="5"/>
      <c r="C1" s="4"/>
      <c r="D1" s="4"/>
      <c r="E1" s="4"/>
      <c r="F1" s="4"/>
      <c r="G1" s="4"/>
    </row>
    <row r="2" spans="1:11" ht="25.5" customHeight="1" x14ac:dyDescent="0.15">
      <c r="A2" s="4"/>
      <c r="B2" s="5"/>
      <c r="C2" s="4"/>
      <c r="D2" s="4"/>
      <c r="E2" s="4"/>
      <c r="F2" s="4"/>
      <c r="G2" s="4"/>
    </row>
    <row r="3" spans="1:11" ht="25.5" customHeight="1" x14ac:dyDescent="0.15">
      <c r="A3" s="4"/>
      <c r="B3" s="5"/>
      <c r="C3" s="4"/>
      <c r="D3" s="4"/>
      <c r="E3" s="4"/>
      <c r="F3" s="4"/>
      <c r="G3" s="4"/>
    </row>
    <row r="4" spans="1:11" ht="25.5" customHeight="1" x14ac:dyDescent="0.15">
      <c r="A4" s="4"/>
      <c r="B4" s="6" t="s">
        <v>248</v>
      </c>
      <c r="C4" s="7"/>
      <c r="D4" s="7"/>
      <c r="E4" s="7"/>
      <c r="F4" s="8"/>
      <c r="G4" s="4"/>
      <c r="J4" t="s">
        <v>254</v>
      </c>
      <c r="K4" t="s">
        <v>250</v>
      </c>
    </row>
    <row r="5" spans="1:11" x14ac:dyDescent="0.15">
      <c r="A5" s="9"/>
      <c r="B5" s="10" t="s">
        <v>39</v>
      </c>
      <c r="C5" s="11" t="s">
        <v>1020</v>
      </c>
      <c r="D5" s="11"/>
      <c r="E5" s="4"/>
      <c r="F5" s="4"/>
      <c r="G5" s="4"/>
      <c r="J5" t="s">
        <v>255</v>
      </c>
      <c r="K5" t="s">
        <v>287</v>
      </c>
    </row>
    <row r="6" spans="1:11" x14ac:dyDescent="0.15">
      <c r="A6" s="9"/>
      <c r="B6" s="13" t="s">
        <v>173</v>
      </c>
      <c r="C6" s="14" t="str">
        <f>K8</f>
        <v>CASBEE-ウェルネスオフィス2021年版</v>
      </c>
      <c r="D6" s="14"/>
      <c r="E6" s="4"/>
      <c r="F6" s="4"/>
      <c r="G6" s="4"/>
      <c r="J6" t="s">
        <v>253</v>
      </c>
      <c r="K6" t="s">
        <v>286</v>
      </c>
    </row>
    <row r="7" spans="1:11" ht="6.75" customHeight="1" thickBot="1" x14ac:dyDescent="0.2">
      <c r="A7" s="9"/>
      <c r="B7" s="12"/>
      <c r="C7" s="12"/>
      <c r="D7" s="12"/>
      <c r="E7" s="12"/>
      <c r="F7" s="12"/>
      <c r="G7" s="4"/>
      <c r="J7" t="s">
        <v>284</v>
      </c>
      <c r="K7" t="s">
        <v>288</v>
      </c>
    </row>
    <row r="8" spans="1:11" ht="15" customHeight="1" x14ac:dyDescent="0.15">
      <c r="A8" s="9"/>
      <c r="B8" s="15" t="s">
        <v>168</v>
      </c>
      <c r="C8" s="16"/>
      <c r="D8" s="16"/>
      <c r="E8" s="16"/>
      <c r="F8" s="17"/>
      <c r="G8" s="4"/>
      <c r="J8" t="s">
        <v>375</v>
      </c>
      <c r="K8" t="s">
        <v>1021</v>
      </c>
    </row>
    <row r="9" spans="1:11" ht="15" customHeight="1" x14ac:dyDescent="0.15">
      <c r="A9" s="9"/>
      <c r="B9" s="18" t="s">
        <v>169</v>
      </c>
      <c r="C9" s="19"/>
      <c r="D9" s="19"/>
      <c r="E9" s="19"/>
      <c r="F9" s="20"/>
      <c r="G9" s="4"/>
    </row>
    <row r="10" spans="1:11" ht="15" hidden="1" customHeight="1" x14ac:dyDescent="0.15">
      <c r="A10" s="9"/>
      <c r="B10" s="21"/>
      <c r="C10" s="22"/>
      <c r="D10" s="22"/>
      <c r="E10" s="22"/>
      <c r="F10" s="23"/>
      <c r="G10" s="4"/>
    </row>
    <row r="11" spans="1:11" ht="15" customHeight="1" x14ac:dyDescent="0.15">
      <c r="A11" s="9"/>
      <c r="B11" s="24" t="s">
        <v>271</v>
      </c>
      <c r="C11" s="815" t="s">
        <v>60</v>
      </c>
      <c r="D11" s="816"/>
      <c r="E11" s="817"/>
      <c r="F11" s="27"/>
      <c r="G11" s="4"/>
      <c r="I11" t="s">
        <v>0</v>
      </c>
    </row>
    <row r="12" spans="1:11" ht="15" customHeight="1" x14ac:dyDescent="0.15">
      <c r="A12" s="9"/>
      <c r="B12" s="28" t="s">
        <v>272</v>
      </c>
      <c r="C12" s="818" t="s">
        <v>170</v>
      </c>
      <c r="D12" s="819"/>
      <c r="E12" s="820"/>
      <c r="F12" s="31"/>
      <c r="G12" s="4"/>
      <c r="I12" t="s">
        <v>1</v>
      </c>
    </row>
    <row r="13" spans="1:11" ht="15" hidden="1" customHeight="1" x14ac:dyDescent="0.15">
      <c r="A13" s="9"/>
      <c r="B13" s="28"/>
      <c r="C13" s="29"/>
      <c r="D13" s="439"/>
      <c r="E13" s="30"/>
      <c r="F13" s="31"/>
      <c r="G13" s="4"/>
      <c r="I13" t="s">
        <v>2</v>
      </c>
    </row>
    <row r="14" spans="1:11" ht="15" customHeight="1" x14ac:dyDescent="0.15">
      <c r="A14" s="9"/>
      <c r="B14" s="28" t="s">
        <v>274</v>
      </c>
      <c r="C14" s="818" t="s">
        <v>8</v>
      </c>
      <c r="D14" s="819"/>
      <c r="E14" s="820"/>
      <c r="F14" s="27"/>
      <c r="G14" s="4"/>
      <c r="I14" t="s">
        <v>3</v>
      </c>
    </row>
    <row r="15" spans="1:11" ht="15" customHeight="1" x14ac:dyDescent="0.15">
      <c r="A15" s="9"/>
      <c r="B15" s="28" t="s">
        <v>273</v>
      </c>
      <c r="C15" s="32" t="s">
        <v>858</v>
      </c>
      <c r="D15" s="26"/>
      <c r="E15" s="26"/>
      <c r="F15" s="31"/>
      <c r="G15" s="4"/>
      <c r="I15" t="s">
        <v>4</v>
      </c>
    </row>
    <row r="16" spans="1:11" ht="15" hidden="1" customHeight="1" x14ac:dyDescent="0.15">
      <c r="A16" s="9"/>
      <c r="B16" s="452" t="s">
        <v>257</v>
      </c>
      <c r="C16" s="32" t="s">
        <v>260</v>
      </c>
      <c r="D16" s="26"/>
      <c r="E16" s="26"/>
      <c r="F16" s="27"/>
      <c r="G16" s="4"/>
      <c r="I16" t="s">
        <v>5</v>
      </c>
    </row>
    <row r="17" spans="1:12" ht="15" customHeight="1" x14ac:dyDescent="0.15">
      <c r="A17" s="9"/>
      <c r="B17" s="28" t="s">
        <v>275</v>
      </c>
      <c r="C17" s="33" t="s">
        <v>61</v>
      </c>
      <c r="D17" s="34" t="s">
        <v>62</v>
      </c>
      <c r="E17" s="34"/>
      <c r="F17" s="27"/>
      <c r="G17" s="4"/>
      <c r="I17" t="s">
        <v>6</v>
      </c>
    </row>
    <row r="18" spans="1:12" ht="15" customHeight="1" x14ac:dyDescent="0.15">
      <c r="A18" s="9"/>
      <c r="B18" s="28" t="s">
        <v>276</v>
      </c>
      <c r="C18" s="33" t="s">
        <v>63</v>
      </c>
      <c r="D18" s="34" t="s">
        <v>64</v>
      </c>
      <c r="E18" s="34"/>
      <c r="F18" s="27"/>
      <c r="G18" s="4"/>
      <c r="I18" t="s">
        <v>7</v>
      </c>
    </row>
    <row r="19" spans="1:12" ht="15" customHeight="1" x14ac:dyDescent="0.15">
      <c r="A19" s="9"/>
      <c r="B19" s="28" t="s">
        <v>278</v>
      </c>
      <c r="C19" s="33">
        <v>3000</v>
      </c>
      <c r="D19" s="34" t="s">
        <v>62</v>
      </c>
      <c r="E19" s="34"/>
      <c r="F19" s="27"/>
      <c r="G19" s="4"/>
    </row>
    <row r="20" spans="1:12" ht="15" customHeight="1" x14ac:dyDescent="0.15">
      <c r="A20" s="9"/>
      <c r="B20" s="28" t="s">
        <v>277</v>
      </c>
      <c r="C20" s="818" t="s">
        <v>65</v>
      </c>
      <c r="D20" s="819"/>
      <c r="E20" s="820"/>
      <c r="F20" s="27"/>
      <c r="G20" s="4"/>
    </row>
    <row r="21" spans="1:12" ht="15" customHeight="1" x14ac:dyDescent="0.15">
      <c r="A21" s="9"/>
      <c r="B21" s="36"/>
      <c r="C21" s="821"/>
      <c r="D21" s="822"/>
      <c r="E21" s="823"/>
      <c r="F21" s="27"/>
      <c r="G21" s="4"/>
    </row>
    <row r="22" spans="1:12" ht="15" customHeight="1" x14ac:dyDescent="0.15">
      <c r="A22" s="9"/>
      <c r="B22" s="28" t="s">
        <v>280</v>
      </c>
      <c r="C22" s="25" t="s">
        <v>9</v>
      </c>
      <c r="D22" s="26"/>
      <c r="E22" s="26"/>
      <c r="F22" s="27"/>
      <c r="G22" s="4"/>
    </row>
    <row r="23" spans="1:12" ht="15" customHeight="1" x14ac:dyDescent="0.15">
      <c r="A23" s="9"/>
      <c r="B23" s="28" t="s">
        <v>279</v>
      </c>
      <c r="C23" s="25"/>
      <c r="D23" s="26"/>
      <c r="E23" s="26"/>
      <c r="F23" s="27"/>
      <c r="G23" s="4"/>
      <c r="I23" t="s">
        <v>78</v>
      </c>
      <c r="J23" t="s">
        <v>77</v>
      </c>
      <c r="K23" t="s">
        <v>79</v>
      </c>
      <c r="L23" t="s">
        <v>80</v>
      </c>
    </row>
    <row r="24" spans="1:12" ht="13.5" hidden="1" customHeight="1" thickBot="1" x14ac:dyDescent="0.2">
      <c r="A24" s="9"/>
      <c r="B24" s="28"/>
      <c r="C24" s="38"/>
      <c r="D24" s="38"/>
      <c r="E24" s="38"/>
      <c r="F24" s="39"/>
      <c r="G24" s="4"/>
    </row>
    <row r="25" spans="1:12" ht="14.25" hidden="1" thickBot="1" x14ac:dyDescent="0.2">
      <c r="A25" s="9"/>
      <c r="B25" s="41" t="s">
        <v>289</v>
      </c>
      <c r="C25" s="42"/>
      <c r="D25" s="42"/>
      <c r="E25" s="42"/>
      <c r="F25" s="43"/>
      <c r="G25" s="4"/>
    </row>
    <row r="26" spans="1:12" hidden="1" x14ac:dyDescent="0.15">
      <c r="A26" s="9"/>
      <c r="B26" s="468" t="s">
        <v>294</v>
      </c>
      <c r="C26" s="25" t="s">
        <v>290</v>
      </c>
      <c r="D26" s="26"/>
      <c r="E26" s="26"/>
      <c r="F26" s="443"/>
      <c r="G26" s="4"/>
    </row>
    <row r="27" spans="1:12" hidden="1" x14ac:dyDescent="0.15">
      <c r="A27" s="9"/>
      <c r="B27" s="468" t="s">
        <v>295</v>
      </c>
      <c r="C27" s="818" t="s">
        <v>291</v>
      </c>
      <c r="D27" s="819"/>
      <c r="E27" s="820"/>
      <c r="F27" s="27"/>
      <c r="G27" s="4"/>
    </row>
    <row r="28" spans="1:12" hidden="1" x14ac:dyDescent="0.15">
      <c r="A28" s="9"/>
      <c r="B28" s="468" t="s">
        <v>296</v>
      </c>
      <c r="C28" s="44">
        <v>41831</v>
      </c>
      <c r="D28" s="26"/>
      <c r="E28" s="26"/>
      <c r="F28" s="27"/>
      <c r="G28" s="4"/>
    </row>
    <row r="29" spans="1:12" hidden="1" x14ac:dyDescent="0.15">
      <c r="A29" s="9"/>
      <c r="B29" s="468" t="s">
        <v>297</v>
      </c>
      <c r="C29" s="33" t="s">
        <v>292</v>
      </c>
      <c r="D29" s="34" t="s">
        <v>221</v>
      </c>
      <c r="E29" s="26"/>
      <c r="F29" s="27"/>
      <c r="G29" s="4"/>
    </row>
    <row r="30" spans="1:12" hidden="1" x14ac:dyDescent="0.15">
      <c r="A30" s="9"/>
      <c r="B30" s="468" t="s">
        <v>298</v>
      </c>
      <c r="C30" s="25" t="s">
        <v>293</v>
      </c>
      <c r="D30" s="26"/>
      <c r="E30" s="26"/>
      <c r="F30" s="27"/>
      <c r="G30" s="4"/>
    </row>
    <row r="31" spans="1:12" hidden="1" x14ac:dyDescent="0.15">
      <c r="A31" s="9"/>
      <c r="B31" s="28"/>
      <c r="C31" s="38"/>
      <c r="D31" s="38"/>
      <c r="E31" s="38"/>
      <c r="F31" s="39"/>
      <c r="G31" s="4"/>
    </row>
    <row r="32" spans="1:12" x14ac:dyDescent="0.15">
      <c r="A32" s="9"/>
      <c r="B32" s="28" t="s">
        <v>281</v>
      </c>
      <c r="C32" s="37" t="s">
        <v>66</v>
      </c>
      <c r="D32" s="34" t="s">
        <v>81</v>
      </c>
      <c r="E32" s="34"/>
      <c r="F32" s="27"/>
      <c r="G32" s="4"/>
    </row>
    <row r="33" spans="1:13" ht="14.25" thickBot="1" x14ac:dyDescent="0.2">
      <c r="A33" s="9"/>
      <c r="B33" s="28" t="s">
        <v>282</v>
      </c>
      <c r="C33" s="37" t="s">
        <v>67</v>
      </c>
      <c r="D33" s="34" t="s">
        <v>82</v>
      </c>
      <c r="E33" s="34" t="s">
        <v>834</v>
      </c>
      <c r="F33" s="37" t="s">
        <v>836</v>
      </c>
      <c r="G33" s="4"/>
      <c r="I33" t="s">
        <v>300</v>
      </c>
      <c r="J33" t="s">
        <v>301</v>
      </c>
    </row>
    <row r="34" spans="1:13" ht="14.25" hidden="1" thickBot="1" x14ac:dyDescent="0.2">
      <c r="A34" s="9"/>
      <c r="B34" s="452" t="s">
        <v>283</v>
      </c>
      <c r="C34" s="37" t="s">
        <v>61</v>
      </c>
      <c r="D34" s="453" t="s">
        <v>258</v>
      </c>
      <c r="E34" s="34"/>
      <c r="F34" s="27"/>
      <c r="G34" s="4"/>
    </row>
    <row r="35" spans="1:13" ht="14.25" hidden="1" thickBot="1" x14ac:dyDescent="0.2">
      <c r="A35" s="9"/>
      <c r="B35" s="28"/>
      <c r="C35" s="38"/>
      <c r="D35" s="38"/>
      <c r="E35" s="38"/>
      <c r="F35" s="39"/>
      <c r="G35" s="4"/>
    </row>
    <row r="36" spans="1:13" ht="14.25" hidden="1" thickBot="1" x14ac:dyDescent="0.2">
      <c r="A36" s="9"/>
      <c r="G36" s="4"/>
      <c r="I36" s="1" t="s">
        <v>84</v>
      </c>
      <c r="J36" s="1">
        <v>0</v>
      </c>
    </row>
    <row r="37" spans="1:13" ht="14.25" hidden="1" thickBot="1" x14ac:dyDescent="0.2">
      <c r="A37" s="9"/>
      <c r="G37" s="4"/>
      <c r="I37" s="1" t="s">
        <v>88</v>
      </c>
      <c r="J37" s="1">
        <v>1</v>
      </c>
    </row>
    <row r="38" spans="1:13" ht="14.25" thickBot="1" x14ac:dyDescent="0.2">
      <c r="A38" s="9"/>
      <c r="B38" s="41" t="s">
        <v>83</v>
      </c>
      <c r="C38" s="42"/>
      <c r="D38" s="42"/>
      <c r="E38" s="42"/>
      <c r="F38" s="43"/>
      <c r="G38" s="4"/>
      <c r="I38" s="1" t="s">
        <v>87</v>
      </c>
      <c r="J38" s="1">
        <v>2</v>
      </c>
      <c r="L38" s="1" t="s">
        <v>85</v>
      </c>
      <c r="M38" s="1" t="s">
        <v>86</v>
      </c>
    </row>
    <row r="39" spans="1:13" x14ac:dyDescent="0.15">
      <c r="A39" s="40"/>
      <c r="B39" s="58" t="s">
        <v>266</v>
      </c>
      <c r="C39" s="44" t="s">
        <v>302</v>
      </c>
      <c r="D39" s="26"/>
      <c r="E39" s="26"/>
      <c r="F39" s="443"/>
      <c r="G39" s="4"/>
      <c r="I39" s="1" t="s">
        <v>17</v>
      </c>
      <c r="J39" s="1">
        <v>2</v>
      </c>
      <c r="L39" s="1" t="s">
        <v>88</v>
      </c>
      <c r="M39" s="1" t="s">
        <v>14</v>
      </c>
    </row>
    <row r="40" spans="1:13" x14ac:dyDescent="0.15">
      <c r="A40" s="40"/>
      <c r="B40" s="58" t="s">
        <v>267</v>
      </c>
      <c r="C40" s="25" t="s">
        <v>265</v>
      </c>
      <c r="D40" s="26"/>
      <c r="E40" s="26"/>
      <c r="F40" s="27"/>
      <c r="G40" s="4"/>
      <c r="I40" s="1" t="s">
        <v>256</v>
      </c>
      <c r="J40" s="1">
        <v>3</v>
      </c>
      <c r="L40" s="1" t="s">
        <v>87</v>
      </c>
      <c r="M40" s="1" t="s">
        <v>16</v>
      </c>
    </row>
    <row r="41" spans="1:13" x14ac:dyDescent="0.15">
      <c r="A41" s="45"/>
      <c r="B41" s="58" t="s">
        <v>268</v>
      </c>
      <c r="C41" s="44" t="s">
        <v>302</v>
      </c>
      <c r="D41" s="26"/>
      <c r="E41" s="26"/>
      <c r="F41" s="27"/>
      <c r="G41" s="4"/>
      <c r="I41" s="1" t="s">
        <v>285</v>
      </c>
      <c r="J41" s="1">
        <v>4</v>
      </c>
      <c r="L41" s="1" t="s">
        <v>17</v>
      </c>
      <c r="M41" s="1"/>
    </row>
    <row r="42" spans="1:13" ht="14.25" thickBot="1" x14ac:dyDescent="0.2">
      <c r="A42" s="45"/>
      <c r="B42" s="58" t="s">
        <v>269</v>
      </c>
      <c r="C42" s="25" t="s">
        <v>15</v>
      </c>
      <c r="D42" s="26"/>
      <c r="E42" s="26"/>
      <c r="F42" s="27"/>
      <c r="G42" s="4"/>
    </row>
    <row r="43" spans="1:13" ht="14.25" hidden="1" thickBot="1" x14ac:dyDescent="0.2">
      <c r="A43" s="45"/>
      <c r="B43" s="61" t="s">
        <v>270</v>
      </c>
      <c r="C43" s="46" t="s">
        <v>18</v>
      </c>
      <c r="D43" s="47">
        <f>IF(C43=I43,L43,L48)</f>
        <v>0</v>
      </c>
      <c r="E43" s="26"/>
      <c r="F43" s="48"/>
      <c r="G43" s="4"/>
    </row>
    <row r="44" spans="1:13" ht="14.25" thickBot="1" x14ac:dyDescent="0.2">
      <c r="A44" s="45"/>
      <c r="B44" s="41" t="s">
        <v>607</v>
      </c>
      <c r="C44" s="42"/>
      <c r="D44" s="42"/>
      <c r="E44" s="42"/>
      <c r="F44" s="43"/>
      <c r="G44" s="4"/>
    </row>
    <row r="45" spans="1:13" x14ac:dyDescent="0.15">
      <c r="A45" s="45"/>
      <c r="B45" s="58" t="s">
        <v>381</v>
      </c>
      <c r="C45" s="771" t="s">
        <v>668</v>
      </c>
      <c r="D45" s="26"/>
      <c r="E45" s="26"/>
      <c r="F45" s="27"/>
      <c r="G45" s="4"/>
      <c r="I45" t="s">
        <v>669</v>
      </c>
      <c r="L45" t="s">
        <v>835</v>
      </c>
    </row>
    <row r="46" spans="1:13" x14ac:dyDescent="0.15">
      <c r="A46" s="45"/>
      <c r="B46" s="58" t="s">
        <v>380</v>
      </c>
      <c r="C46" s="572" t="s">
        <v>1013</v>
      </c>
      <c r="D46" s="26"/>
      <c r="E46" s="26"/>
      <c r="F46" s="27"/>
      <c r="G46" s="4"/>
      <c r="I46" t="s">
        <v>838</v>
      </c>
      <c r="L46" t="s">
        <v>836</v>
      </c>
    </row>
    <row r="47" spans="1:13" x14ac:dyDescent="0.15">
      <c r="A47" s="45"/>
      <c r="B47" s="58"/>
      <c r="C47" s="59"/>
      <c r="D47" s="476"/>
      <c r="E47" s="26"/>
      <c r="F47" s="27"/>
      <c r="G47" s="4"/>
      <c r="I47" t="s">
        <v>839</v>
      </c>
    </row>
    <row r="48" spans="1:13" hidden="1" x14ac:dyDescent="0.15">
      <c r="A48" s="45"/>
      <c r="B48" s="58"/>
      <c r="C48" s="59"/>
      <c r="D48" s="476"/>
      <c r="E48" s="26"/>
      <c r="F48" s="27"/>
      <c r="G48" s="4"/>
      <c r="I48" t="s">
        <v>668</v>
      </c>
    </row>
    <row r="49" spans="1:18" ht="13.5" hidden="1" customHeight="1" x14ac:dyDescent="0.15">
      <c r="A49" s="45"/>
      <c r="B49" s="50" t="s">
        <v>19</v>
      </c>
      <c r="C49" s="51"/>
      <c r="D49" s="51"/>
      <c r="E49" s="51"/>
      <c r="F49" s="52"/>
      <c r="G49" s="4"/>
    </row>
    <row r="50" spans="1:18" ht="13.5" hidden="1" customHeight="1" thickBot="1" x14ac:dyDescent="0.2">
      <c r="A50" s="45"/>
      <c r="B50" s="21" t="s">
        <v>20</v>
      </c>
      <c r="C50" s="53"/>
      <c r="D50" s="54"/>
      <c r="E50" s="54"/>
      <c r="F50" s="55"/>
      <c r="G50" s="4"/>
      <c r="J50" s="1" t="s">
        <v>68</v>
      </c>
      <c r="K50" s="1" t="s">
        <v>131</v>
      </c>
      <c r="L50" s="1" t="s">
        <v>69</v>
      </c>
    </row>
    <row r="51" spans="1:18" ht="13.5" hidden="1" customHeight="1" x14ac:dyDescent="0.15">
      <c r="A51" s="45"/>
      <c r="B51" s="56" t="s">
        <v>70</v>
      </c>
      <c r="C51" s="35">
        <f>E51+E52</f>
        <v>30000</v>
      </c>
      <c r="D51" s="34" t="s">
        <v>216</v>
      </c>
      <c r="E51" s="57">
        <v>30000</v>
      </c>
      <c r="F51" s="443" t="s">
        <v>204</v>
      </c>
      <c r="G51" s="4"/>
      <c r="I51" s="1"/>
      <c r="J51" s="1">
        <f>C51</f>
        <v>30000</v>
      </c>
      <c r="K51" s="1">
        <f>J51/$J$70</f>
        <v>1</v>
      </c>
      <c r="L51" s="1"/>
      <c r="N51" s="1">
        <f>IF(J51=0,0,RANK(J51,$J$51:$J$68))</f>
        <v>1</v>
      </c>
      <c r="O51" s="1" t="str">
        <f t="shared" ref="O51:O68" si="0">IF(AND(0&lt;N51,N51&lt;4),I52&amp;",","")</f>
        <v>事務所,</v>
      </c>
      <c r="P51" s="431" t="s">
        <v>144</v>
      </c>
      <c r="Q51" s="432" t="s">
        <v>21</v>
      </c>
      <c r="R51" s="444">
        <f>E51</f>
        <v>30000</v>
      </c>
    </row>
    <row r="52" spans="1:18" ht="13.5" hidden="1" customHeight="1" x14ac:dyDescent="0.15">
      <c r="A52" s="45"/>
      <c r="B52" s="58"/>
      <c r="C52" s="34"/>
      <c r="D52" s="442" t="s">
        <v>208</v>
      </c>
      <c r="E52" s="57"/>
      <c r="F52" s="443" t="s">
        <v>212</v>
      </c>
      <c r="G52" s="4"/>
      <c r="I52" s="1" t="s">
        <v>21</v>
      </c>
      <c r="J52" s="1"/>
      <c r="K52" s="1"/>
      <c r="L52" s="1"/>
      <c r="N52" s="1">
        <f t="shared" ref="N52:N68" si="1">IF(J52=0,0,RANK(J52,$J$51:$J$68))</f>
        <v>0</v>
      </c>
      <c r="O52" s="1" t="str">
        <f t="shared" si="0"/>
        <v/>
      </c>
      <c r="P52" s="433"/>
      <c r="Q52" s="432" t="s">
        <v>190</v>
      </c>
      <c r="R52" s="444">
        <f t="shared" ref="R52:R63" si="2">E52</f>
        <v>0</v>
      </c>
    </row>
    <row r="53" spans="1:18" ht="13.5" hidden="1" customHeight="1" x14ac:dyDescent="0.15">
      <c r="A53" s="45"/>
      <c r="B53" s="58" t="s">
        <v>22</v>
      </c>
      <c r="C53" s="35">
        <f>SUM(E53:E57)</f>
        <v>0</v>
      </c>
      <c r="D53" s="34" t="s">
        <v>215</v>
      </c>
      <c r="E53" s="57"/>
      <c r="F53" s="443" t="s">
        <v>212</v>
      </c>
      <c r="G53" s="4"/>
      <c r="I53" s="1"/>
      <c r="J53" s="447">
        <f>C53</f>
        <v>0</v>
      </c>
      <c r="K53" s="1">
        <f>J53/$J$70</f>
        <v>0</v>
      </c>
      <c r="L53" s="1"/>
      <c r="N53" s="1">
        <f t="shared" si="1"/>
        <v>0</v>
      </c>
      <c r="O53" s="1" t="str">
        <f t="shared" si="0"/>
        <v/>
      </c>
      <c r="P53" s="435" t="s">
        <v>194</v>
      </c>
      <c r="Q53" s="432" t="s">
        <v>195</v>
      </c>
      <c r="R53" s="444">
        <f t="shared" si="2"/>
        <v>0</v>
      </c>
    </row>
    <row r="54" spans="1:18" ht="13.5" hidden="1" customHeight="1" x14ac:dyDescent="0.15">
      <c r="A54" s="45"/>
      <c r="B54" s="58"/>
      <c r="C54" s="34"/>
      <c r="D54" s="442" t="s">
        <v>205</v>
      </c>
      <c r="E54" s="57"/>
      <c r="F54" s="443" t="s">
        <v>212</v>
      </c>
      <c r="G54" s="4"/>
      <c r="I54" s="1" t="s">
        <v>23</v>
      </c>
      <c r="J54" s="467"/>
      <c r="K54" s="1"/>
      <c r="L54" s="1"/>
      <c r="N54" s="1">
        <f t="shared" si="1"/>
        <v>0</v>
      </c>
      <c r="O54" s="1" t="str">
        <f t="shared" si="0"/>
        <v/>
      </c>
      <c r="P54" s="435"/>
      <c r="Q54" s="432" t="s">
        <v>129</v>
      </c>
      <c r="R54" s="444">
        <f t="shared" si="2"/>
        <v>0</v>
      </c>
    </row>
    <row r="55" spans="1:18" ht="13.5" hidden="1" customHeight="1" x14ac:dyDescent="0.15">
      <c r="A55" s="45"/>
      <c r="B55" s="58"/>
      <c r="C55" s="34"/>
      <c r="D55" s="442" t="s">
        <v>213</v>
      </c>
      <c r="E55" s="57"/>
      <c r="F55" s="443" t="s">
        <v>212</v>
      </c>
      <c r="G55" s="4"/>
      <c r="I55" s="1"/>
      <c r="J55" s="1"/>
      <c r="K55" s="1"/>
      <c r="L55" s="1"/>
      <c r="N55" s="1">
        <f t="shared" si="1"/>
        <v>0</v>
      </c>
      <c r="O55" s="1" t="str">
        <f t="shared" si="0"/>
        <v/>
      </c>
      <c r="P55" s="435"/>
      <c r="Q55" s="432" t="s">
        <v>130</v>
      </c>
      <c r="R55" s="444">
        <f t="shared" si="2"/>
        <v>0</v>
      </c>
    </row>
    <row r="56" spans="1:18" ht="13.5" hidden="1" customHeight="1" x14ac:dyDescent="0.15">
      <c r="A56" s="45"/>
      <c r="B56" s="58"/>
      <c r="C56" s="34"/>
      <c r="D56" s="442" t="s">
        <v>206</v>
      </c>
      <c r="E56" s="57"/>
      <c r="F56" s="443" t="s">
        <v>212</v>
      </c>
      <c r="G56" s="4"/>
      <c r="I56" s="1"/>
      <c r="J56" s="1"/>
      <c r="K56" s="1"/>
      <c r="L56" s="1"/>
      <c r="N56" s="1">
        <f t="shared" si="1"/>
        <v>0</v>
      </c>
      <c r="O56" s="1" t="str">
        <f t="shared" si="0"/>
        <v/>
      </c>
      <c r="P56" s="435"/>
      <c r="Q56" s="432" t="s">
        <v>196</v>
      </c>
      <c r="R56" s="444">
        <f t="shared" si="2"/>
        <v>0</v>
      </c>
    </row>
    <row r="57" spans="1:18" ht="13.5" hidden="1" customHeight="1" x14ac:dyDescent="0.15">
      <c r="A57" s="45"/>
      <c r="B57" s="58"/>
      <c r="C57" s="34"/>
      <c r="D57" s="442" t="s">
        <v>207</v>
      </c>
      <c r="E57" s="57"/>
      <c r="F57" s="443" t="s">
        <v>212</v>
      </c>
      <c r="G57" s="4"/>
      <c r="I57" s="1"/>
      <c r="J57" s="1"/>
      <c r="K57" s="1"/>
      <c r="L57" s="1"/>
      <c r="N57" s="1">
        <f t="shared" si="1"/>
        <v>0</v>
      </c>
      <c r="O57" s="1" t="str">
        <f t="shared" si="0"/>
        <v/>
      </c>
      <c r="P57" s="433"/>
      <c r="Q57" s="432" t="s">
        <v>197</v>
      </c>
      <c r="R57" s="444">
        <f t="shared" si="2"/>
        <v>0</v>
      </c>
    </row>
    <row r="58" spans="1:18" ht="13.5" hidden="1" customHeight="1" x14ac:dyDescent="0.15">
      <c r="A58" s="45"/>
      <c r="B58" s="58" t="s">
        <v>24</v>
      </c>
      <c r="C58" s="35">
        <f>E58+E59</f>
        <v>0</v>
      </c>
      <c r="D58" s="34" t="s">
        <v>217</v>
      </c>
      <c r="E58" s="57"/>
      <c r="F58" s="443" t="s">
        <v>212</v>
      </c>
      <c r="G58" s="4"/>
      <c r="I58" s="1"/>
      <c r="J58" s="447">
        <f>C58</f>
        <v>0</v>
      </c>
      <c r="K58" s="1">
        <f>J58/$J$70</f>
        <v>0</v>
      </c>
      <c r="L58" s="1"/>
      <c r="N58" s="1">
        <f t="shared" si="1"/>
        <v>0</v>
      </c>
      <c r="O58" s="1" t="str">
        <f t="shared" si="0"/>
        <v/>
      </c>
      <c r="P58" s="431" t="s">
        <v>191</v>
      </c>
      <c r="Q58" s="432" t="s">
        <v>158</v>
      </c>
      <c r="R58" s="444">
        <f t="shared" si="2"/>
        <v>0</v>
      </c>
    </row>
    <row r="59" spans="1:18" ht="13.5" hidden="1" customHeight="1" x14ac:dyDescent="0.15">
      <c r="A59" s="45"/>
      <c r="B59" s="58"/>
      <c r="C59" s="34"/>
      <c r="D59" s="442" t="s">
        <v>209</v>
      </c>
      <c r="E59" s="57"/>
      <c r="F59" s="443" t="s">
        <v>212</v>
      </c>
      <c r="G59" s="4"/>
      <c r="I59" s="1" t="s">
        <v>25</v>
      </c>
      <c r="J59" s="1"/>
      <c r="K59" s="1"/>
      <c r="L59" s="1"/>
      <c r="N59" s="1">
        <f t="shared" si="1"/>
        <v>0</v>
      </c>
      <c r="O59" s="1" t="str">
        <f t="shared" si="0"/>
        <v/>
      </c>
      <c r="P59" s="433"/>
      <c r="Q59" s="432" t="s">
        <v>192</v>
      </c>
      <c r="R59" s="444">
        <f t="shared" si="2"/>
        <v>0</v>
      </c>
    </row>
    <row r="60" spans="1:18" ht="13.5" hidden="1" customHeight="1" x14ac:dyDescent="0.15">
      <c r="A60" s="45"/>
      <c r="B60" s="58" t="s">
        <v>26</v>
      </c>
      <c r="C60" s="57"/>
      <c r="D60" s="34" t="s">
        <v>71</v>
      </c>
      <c r="E60" s="34"/>
      <c r="F60" s="443"/>
      <c r="G60" s="4"/>
      <c r="I60" s="1"/>
      <c r="J60" s="467">
        <f>C60</f>
        <v>0</v>
      </c>
      <c r="K60" s="1">
        <f>J60/$J$70</f>
        <v>0</v>
      </c>
      <c r="L60" s="1"/>
      <c r="N60" s="1">
        <f t="shared" si="1"/>
        <v>0</v>
      </c>
      <c r="O60" s="1" t="str">
        <f t="shared" si="0"/>
        <v/>
      </c>
      <c r="P60" s="432" t="s">
        <v>27</v>
      </c>
      <c r="Q60" s="434"/>
      <c r="R60" s="444">
        <f>C60</f>
        <v>0</v>
      </c>
    </row>
    <row r="61" spans="1:18" ht="13.5" hidden="1" customHeight="1" x14ac:dyDescent="0.15">
      <c r="A61" s="45"/>
      <c r="B61" s="58" t="s">
        <v>28</v>
      </c>
      <c r="C61" s="35">
        <f>E61+E62+E63</f>
        <v>0</v>
      </c>
      <c r="D61" s="34" t="s">
        <v>218</v>
      </c>
      <c r="E61" s="57"/>
      <c r="F61" s="443" t="s">
        <v>212</v>
      </c>
      <c r="G61" s="4"/>
      <c r="I61" s="1" t="s">
        <v>27</v>
      </c>
      <c r="J61" s="1">
        <f>C61</f>
        <v>0</v>
      </c>
      <c r="K61" s="1">
        <f>J61/$J$70</f>
        <v>0</v>
      </c>
      <c r="L61" s="1"/>
      <c r="N61" s="1">
        <f t="shared" si="1"/>
        <v>0</v>
      </c>
      <c r="O61" s="1" t="str">
        <f t="shared" si="0"/>
        <v/>
      </c>
      <c r="P61" s="431" t="s">
        <v>198</v>
      </c>
      <c r="Q61" s="432" t="s">
        <v>199</v>
      </c>
      <c r="R61" s="444">
        <f t="shared" si="2"/>
        <v>0</v>
      </c>
    </row>
    <row r="62" spans="1:18" ht="13.5" hidden="1" customHeight="1" x14ac:dyDescent="0.15">
      <c r="A62" s="45"/>
      <c r="B62" s="58"/>
      <c r="C62" s="34"/>
      <c r="D62" s="442" t="s">
        <v>210</v>
      </c>
      <c r="E62" s="57"/>
      <c r="F62" s="443" t="s">
        <v>212</v>
      </c>
      <c r="G62" s="4"/>
      <c r="I62" s="1" t="s">
        <v>29</v>
      </c>
      <c r="J62" s="1"/>
      <c r="K62" s="1"/>
      <c r="L62" s="1"/>
      <c r="N62" s="1">
        <f t="shared" si="1"/>
        <v>0</v>
      </c>
      <c r="O62" s="1" t="str">
        <f t="shared" si="0"/>
        <v/>
      </c>
      <c r="P62" s="435"/>
      <c r="Q62" s="432" t="s">
        <v>200</v>
      </c>
      <c r="R62" s="444">
        <f t="shared" si="2"/>
        <v>0</v>
      </c>
    </row>
    <row r="63" spans="1:18" ht="13.5" hidden="1" customHeight="1" x14ac:dyDescent="0.15">
      <c r="A63" s="45"/>
      <c r="B63" s="58"/>
      <c r="C63" s="34"/>
      <c r="D63" s="442" t="s">
        <v>211</v>
      </c>
      <c r="E63" s="57"/>
      <c r="F63" s="443" t="s">
        <v>212</v>
      </c>
      <c r="G63" s="4"/>
      <c r="I63" s="1"/>
      <c r="J63" s="1"/>
      <c r="K63" s="1"/>
      <c r="L63" s="1"/>
      <c r="N63" s="1">
        <f t="shared" si="1"/>
        <v>0</v>
      </c>
      <c r="O63" s="1" t="str">
        <f t="shared" si="0"/>
        <v/>
      </c>
      <c r="P63" s="435"/>
      <c r="Q63" s="429" t="s">
        <v>201</v>
      </c>
      <c r="R63" s="444">
        <f t="shared" si="2"/>
        <v>0</v>
      </c>
    </row>
    <row r="64" spans="1:18" ht="13.5" hidden="1" customHeight="1" x14ac:dyDescent="0.15">
      <c r="A64" s="45"/>
      <c r="B64" s="58" t="s">
        <v>30</v>
      </c>
      <c r="C64" s="57"/>
      <c r="D64" s="446" t="s">
        <v>251</v>
      </c>
      <c r="E64" s="57"/>
      <c r="F64" s="443" t="s">
        <v>62</v>
      </c>
      <c r="G64" s="4"/>
      <c r="I64" s="1"/>
      <c r="J64" s="1">
        <f>C64</f>
        <v>0</v>
      </c>
      <c r="K64" s="1">
        <f>J64/$J$70</f>
        <v>0</v>
      </c>
      <c r="L64" s="1"/>
      <c r="N64" s="1">
        <f t="shared" si="1"/>
        <v>0</v>
      </c>
      <c r="O64" s="1" t="str">
        <f t="shared" si="0"/>
        <v/>
      </c>
      <c r="P64" s="432" t="s">
        <v>36</v>
      </c>
      <c r="Q64" s="434"/>
      <c r="R64" s="444">
        <f>C64</f>
        <v>0</v>
      </c>
    </row>
    <row r="65" spans="1:18" ht="13.5" hidden="1" customHeight="1" x14ac:dyDescent="0.15">
      <c r="A65" s="45"/>
      <c r="B65" s="58" t="s">
        <v>32</v>
      </c>
      <c r="C65" s="57"/>
      <c r="D65" s="34" t="s">
        <v>71</v>
      </c>
      <c r="E65" s="34"/>
      <c r="F65" s="443"/>
      <c r="G65" s="4"/>
      <c r="I65" s="1" t="s">
        <v>36</v>
      </c>
      <c r="J65" s="1">
        <f>C65</f>
        <v>0</v>
      </c>
      <c r="K65" s="1">
        <f>J65/$J$70</f>
        <v>0</v>
      </c>
      <c r="L65" s="1">
        <f>J65*F72</f>
        <v>0</v>
      </c>
      <c r="N65" s="1">
        <f t="shared" si="1"/>
        <v>0</v>
      </c>
      <c r="O65" s="1" t="str">
        <f t="shared" si="0"/>
        <v/>
      </c>
      <c r="P65" s="432" t="s">
        <v>31</v>
      </c>
      <c r="Q65" s="434"/>
      <c r="R65" s="444">
        <f>C65</f>
        <v>0</v>
      </c>
    </row>
    <row r="66" spans="1:18" ht="13.5" hidden="1" customHeight="1" x14ac:dyDescent="0.15">
      <c r="A66" s="45"/>
      <c r="B66" s="58" t="s">
        <v>33</v>
      </c>
      <c r="C66" s="57"/>
      <c r="D66" s="34" t="s">
        <v>71</v>
      </c>
      <c r="E66" s="34"/>
      <c r="F66" s="443"/>
      <c r="G66" s="4"/>
      <c r="I66" s="1" t="s">
        <v>31</v>
      </c>
      <c r="J66" s="1">
        <f>C66</f>
        <v>0</v>
      </c>
      <c r="K66" s="1">
        <f>J66/$J$70</f>
        <v>0</v>
      </c>
      <c r="L66" s="1">
        <f>J66*F73</f>
        <v>0</v>
      </c>
      <c r="N66" s="1">
        <f t="shared" si="1"/>
        <v>0</v>
      </c>
      <c r="O66" s="1" t="str">
        <f t="shared" si="0"/>
        <v/>
      </c>
      <c r="P66" s="432" t="s">
        <v>193</v>
      </c>
      <c r="Q66" s="434"/>
      <c r="R66" s="444">
        <f>C66</f>
        <v>0</v>
      </c>
    </row>
    <row r="67" spans="1:18" ht="13.5" hidden="1" customHeight="1" x14ac:dyDescent="0.15">
      <c r="A67" s="45"/>
      <c r="B67" s="58" t="s">
        <v>166</v>
      </c>
      <c r="C67" s="35">
        <f>SUM(C51:C66)</f>
        <v>30000</v>
      </c>
      <c r="D67" s="34" t="s">
        <v>71</v>
      </c>
      <c r="E67" s="34"/>
      <c r="F67" s="443"/>
      <c r="G67" s="4"/>
      <c r="I67" s="1" t="s">
        <v>72</v>
      </c>
      <c r="J67" s="1"/>
      <c r="K67" s="1"/>
      <c r="L67" s="1"/>
      <c r="N67" s="1">
        <f t="shared" si="1"/>
        <v>0</v>
      </c>
      <c r="O67" s="1" t="str">
        <f t="shared" si="0"/>
        <v/>
      </c>
      <c r="P67" s="438"/>
      <c r="Q67" s="430"/>
    </row>
    <row r="68" spans="1:18" ht="13.5" hidden="1" customHeight="1" x14ac:dyDescent="0.15">
      <c r="A68" s="45"/>
      <c r="B68" s="58" t="s">
        <v>35</v>
      </c>
      <c r="C68" s="35">
        <f>E68+E69</f>
        <v>0</v>
      </c>
      <c r="D68" s="34" t="s">
        <v>219</v>
      </c>
      <c r="E68" s="57"/>
      <c r="F68" s="443" t="s">
        <v>212</v>
      </c>
      <c r="G68" s="4"/>
      <c r="I68" s="1"/>
      <c r="J68" s="1">
        <f>C68</f>
        <v>0</v>
      </c>
      <c r="K68" s="1">
        <f>J68/$J$70</f>
        <v>0</v>
      </c>
      <c r="L68" s="467">
        <f>E68</f>
        <v>0</v>
      </c>
      <c r="N68" s="1">
        <f t="shared" si="1"/>
        <v>0</v>
      </c>
      <c r="O68" s="1" t="str">
        <f t="shared" si="0"/>
        <v/>
      </c>
      <c r="P68" s="2" t="s">
        <v>167</v>
      </c>
      <c r="Q68" s="436" t="s">
        <v>203</v>
      </c>
      <c r="R68" s="444">
        <f>E68</f>
        <v>0</v>
      </c>
    </row>
    <row r="69" spans="1:18" ht="13.5" hidden="1" customHeight="1" x14ac:dyDescent="0.15">
      <c r="A69" s="45"/>
      <c r="B69" s="427"/>
      <c r="C69" s="34"/>
      <c r="D69" s="442" t="s">
        <v>214</v>
      </c>
      <c r="E69" s="57"/>
      <c r="F69" s="443" t="s">
        <v>212</v>
      </c>
      <c r="G69" s="4"/>
      <c r="I69" s="1" t="s">
        <v>34</v>
      </c>
      <c r="J69" s="1"/>
      <c r="K69" s="1"/>
      <c r="L69" s="1"/>
      <c r="N69" s="1"/>
      <c r="O69" s="1"/>
      <c r="P69" s="437"/>
      <c r="Q69" s="432" t="s">
        <v>40</v>
      </c>
      <c r="R69" s="444">
        <f>E69</f>
        <v>0</v>
      </c>
    </row>
    <row r="70" spans="1:18" ht="13.5" hidden="1" customHeight="1" x14ac:dyDescent="0.15">
      <c r="A70" s="45"/>
      <c r="B70" s="427"/>
      <c r="C70" s="34"/>
      <c r="D70" s="34"/>
      <c r="E70" s="34"/>
      <c r="F70" s="27"/>
      <c r="G70" s="4"/>
      <c r="I70" s="1"/>
      <c r="J70" s="1">
        <f>SUM(J51:J68)</f>
        <v>30000</v>
      </c>
      <c r="K70" s="1">
        <f>J70/$J$70</f>
        <v>1</v>
      </c>
      <c r="L70" s="1">
        <f>SUM(L51:L68)</f>
        <v>0</v>
      </c>
      <c r="O70" s="1" t="str">
        <f>IF(MAX(N51:N67)&gt;3,"等","")</f>
        <v/>
      </c>
    </row>
    <row r="71" spans="1:18" ht="13.5" hidden="1" customHeight="1" x14ac:dyDescent="0.15">
      <c r="A71" s="45"/>
      <c r="B71" s="21" t="s">
        <v>37</v>
      </c>
      <c r="C71" s="53"/>
      <c r="D71" s="440"/>
      <c r="E71" s="54"/>
      <c r="F71" s="55"/>
      <c r="G71" s="4"/>
      <c r="I71" s="1" t="s">
        <v>38</v>
      </c>
      <c r="O71" s="1" t="str">
        <f>O51&amp;O53&amp;O58&amp;O60&amp;O61&amp;O65&amp;O66&amp;O68&amp;O64&amp;O70</f>
        <v>事務所,</v>
      </c>
    </row>
    <row r="72" spans="1:18" ht="13.5" hidden="1" customHeight="1" x14ac:dyDescent="0.15">
      <c r="A72" s="45"/>
      <c r="B72" s="58" t="s">
        <v>142</v>
      </c>
      <c r="C72" s="59"/>
      <c r="D72" s="59"/>
      <c r="E72" s="59"/>
      <c r="F72" s="60"/>
      <c r="G72" s="4"/>
    </row>
    <row r="73" spans="1:18" ht="13.5" hidden="1" customHeight="1" x14ac:dyDescent="0.15">
      <c r="A73" s="45"/>
      <c r="B73" s="58" t="s">
        <v>143</v>
      </c>
      <c r="C73" s="59"/>
      <c r="D73" s="59"/>
      <c r="E73" s="59"/>
      <c r="F73" s="60"/>
      <c r="G73" s="4"/>
    </row>
    <row r="74" spans="1:18" ht="13.5" hidden="1" customHeight="1" x14ac:dyDescent="0.15">
      <c r="A74" s="45"/>
      <c r="B74" s="58" t="s">
        <v>225</v>
      </c>
      <c r="C74" s="426"/>
      <c r="D74" s="426"/>
      <c r="E74" s="426"/>
      <c r="F74" s="428">
        <f>IF(C68=0,0,E68/C68)</f>
        <v>0</v>
      </c>
      <c r="G74" s="4"/>
    </row>
    <row r="75" spans="1:18" ht="14.25" hidden="1" customHeight="1" thickBot="1" x14ac:dyDescent="0.2">
      <c r="A75" s="59"/>
      <c r="B75" s="61"/>
      <c r="C75" s="62"/>
      <c r="D75" s="62"/>
      <c r="E75" s="62"/>
      <c r="F75" s="63"/>
      <c r="G75" s="59"/>
    </row>
    <row r="76" spans="1:18" ht="13.5" hidden="1" customHeight="1" thickBot="1" x14ac:dyDescent="0.2">
      <c r="A76" s="59"/>
      <c r="B76" s="59"/>
      <c r="C76" s="59"/>
      <c r="D76" s="59"/>
      <c r="E76" s="59"/>
      <c r="F76" s="59"/>
      <c r="G76" s="59"/>
    </row>
    <row r="77" spans="1:18" ht="14.25" hidden="1" customHeight="1" thickBot="1" x14ac:dyDescent="0.2">
      <c r="A77" s="45"/>
      <c r="B77" s="64" t="s">
        <v>159</v>
      </c>
      <c r="C77" s="65"/>
      <c r="D77" s="65"/>
      <c r="E77" s="66"/>
      <c r="F77" s="67"/>
      <c r="G77" s="4"/>
    </row>
    <row r="78" spans="1:18" ht="14.25" hidden="1" customHeight="1" thickBot="1" x14ac:dyDescent="0.2">
      <c r="A78" s="45"/>
      <c r="B78" s="68" t="s">
        <v>160</v>
      </c>
      <c r="C78" t="s">
        <v>161</v>
      </c>
      <c r="D78" s="441"/>
      <c r="E78" s="69"/>
      <c r="F78" s="70"/>
      <c r="G78" s="4"/>
    </row>
    <row r="79" spans="1:18" ht="14.25" hidden="1" customHeight="1" x14ac:dyDescent="0.15">
      <c r="A79" s="45"/>
      <c r="B79" s="71" t="s">
        <v>162</v>
      </c>
      <c r="C79" t="s">
        <v>163</v>
      </c>
      <c r="D79" s="72"/>
      <c r="E79" t="s">
        <v>376</v>
      </c>
      <c r="F79" s="73"/>
      <c r="G79" s="4"/>
    </row>
    <row r="80" spans="1:18" ht="14.25" hidden="1" customHeight="1" thickBot="1" x14ac:dyDescent="0.2">
      <c r="A80" s="9"/>
      <c r="B80" s="68" t="s">
        <v>164</v>
      </c>
      <c r="C80" t="s">
        <v>11</v>
      </c>
      <c r="D80" s="74"/>
      <c r="E80" t="s">
        <v>12</v>
      </c>
      <c r="F80" s="75"/>
      <c r="G80" s="4"/>
    </row>
    <row r="81" spans="1:9" ht="13.5" hidden="1" customHeight="1" x14ac:dyDescent="0.15">
      <c r="A81" s="45"/>
      <c r="B81" s="45"/>
      <c r="C81" s="45"/>
      <c r="D81" s="45"/>
      <c r="E81" s="45"/>
      <c r="F81" s="45"/>
      <c r="G81" s="4"/>
    </row>
    <row r="82" spans="1:9" ht="15" customHeight="1" x14ac:dyDescent="0.15">
      <c r="A82" s="45"/>
      <c r="B82" s="58"/>
      <c r="C82" s="59"/>
      <c r="D82" s="476"/>
      <c r="E82" s="26"/>
      <c r="F82" s="27"/>
      <c r="G82" s="4"/>
    </row>
    <row r="83" spans="1:9" ht="15" customHeight="1" x14ac:dyDescent="0.15">
      <c r="A83" s="45"/>
      <c r="B83" s="58"/>
      <c r="C83" s="59"/>
      <c r="D83" s="476"/>
      <c r="E83" s="26"/>
      <c r="F83" s="27"/>
      <c r="G83" s="4"/>
    </row>
    <row r="84" spans="1:9" ht="15" customHeight="1" x14ac:dyDescent="0.15">
      <c r="A84" s="45"/>
      <c r="B84" s="58"/>
      <c r="C84" s="59"/>
      <c r="D84" s="476"/>
      <c r="E84" s="26"/>
      <c r="F84" s="27"/>
      <c r="G84" s="4"/>
      <c r="I84" s="1" t="s">
        <v>377</v>
      </c>
    </row>
    <row r="85" spans="1:9" ht="15" customHeight="1" x14ac:dyDescent="0.15">
      <c r="A85" s="45"/>
      <c r="B85" s="58"/>
      <c r="C85" s="59"/>
      <c r="D85" s="476"/>
      <c r="E85" s="26"/>
      <c r="F85" s="27"/>
      <c r="G85" s="4"/>
      <c r="I85" s="1" t="s">
        <v>378</v>
      </c>
    </row>
    <row r="86" spans="1:9" ht="15" customHeight="1" x14ac:dyDescent="0.15">
      <c r="A86" s="45"/>
      <c r="B86" s="58"/>
      <c r="C86" s="59"/>
      <c r="D86" s="476"/>
      <c r="E86" s="26"/>
      <c r="F86" s="27"/>
      <c r="G86" s="4"/>
      <c r="I86" s="1" t="s">
        <v>379</v>
      </c>
    </row>
    <row r="87" spans="1:9" ht="15" customHeight="1" x14ac:dyDescent="0.15">
      <c r="A87" s="45"/>
      <c r="B87" s="58"/>
      <c r="C87" s="59"/>
      <c r="D87" s="476"/>
      <c r="E87" s="26"/>
      <c r="F87" s="27"/>
      <c r="G87" s="4"/>
    </row>
    <row r="88" spans="1:9" ht="15" customHeight="1" x14ac:dyDescent="0.15">
      <c r="A88" s="45"/>
      <c r="B88" s="58"/>
      <c r="C88" s="59"/>
      <c r="D88" s="476"/>
      <c r="E88" s="26"/>
      <c r="F88" s="27"/>
      <c r="G88" s="4"/>
    </row>
    <row r="89" spans="1:9" ht="15" customHeight="1" x14ac:dyDescent="0.15">
      <c r="A89" s="45"/>
      <c r="B89" s="58"/>
      <c r="C89" s="59"/>
      <c r="D89" s="476"/>
      <c r="E89" s="26"/>
      <c r="F89" s="27"/>
      <c r="G89" s="4"/>
    </row>
    <row r="90" spans="1:9" ht="15" customHeight="1" x14ac:dyDescent="0.15">
      <c r="A90" s="45"/>
      <c r="B90" s="58"/>
      <c r="C90" s="59"/>
      <c r="D90" s="476"/>
      <c r="E90" s="26"/>
      <c r="F90" s="27"/>
      <c r="G90" s="4"/>
    </row>
    <row r="91" spans="1:9" ht="15" customHeight="1" x14ac:dyDescent="0.15">
      <c r="A91" s="45"/>
      <c r="B91" s="58"/>
      <c r="C91" s="59"/>
      <c r="D91" s="476"/>
      <c r="E91" s="26"/>
      <c r="F91" s="27"/>
      <c r="G91" s="4"/>
    </row>
    <row r="92" spans="1:9" ht="15" customHeight="1" thickBot="1" x14ac:dyDescent="0.2">
      <c r="A92" s="45"/>
      <c r="B92" s="58"/>
      <c r="C92" s="59"/>
      <c r="D92" s="476"/>
      <c r="E92" s="26"/>
      <c r="F92" s="27"/>
      <c r="G92" s="4"/>
    </row>
    <row r="93" spans="1:9" x14ac:dyDescent="0.15">
      <c r="A93" s="45"/>
      <c r="B93" s="49"/>
      <c r="C93" s="49"/>
      <c r="D93" s="49"/>
      <c r="E93" s="49"/>
      <c r="F93" s="49"/>
      <c r="G93" s="4"/>
    </row>
    <row r="94" spans="1:9" hidden="1" x14ac:dyDescent="0.15"/>
    <row r="95" spans="1:9" hidden="1" x14ac:dyDescent="0.15"/>
    <row r="96" spans="1:9"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sheetData>
  <sheetProtection algorithmName="SHA-512" hashValue="huI8RMVWXxEiXREC6PkPtAc5xA8tU+In6I46EPyblVbu7BS48OZ2xLHo/08O0rBPEWTVzcKI9Ng/dnRzMoJxLA==" saltValue="YWdkZYFvppVJCnGah8QRJw==" spinCount="100000" sheet="1" objects="1" scenarios="1"/>
  <mergeCells count="6">
    <mergeCell ref="C11:E11"/>
    <mergeCell ref="C27:E27"/>
    <mergeCell ref="C12:E12"/>
    <mergeCell ref="C14:E14"/>
    <mergeCell ref="C20:E20"/>
    <mergeCell ref="C21:E21"/>
  </mergeCells>
  <phoneticPr fontId="23"/>
  <conditionalFormatting sqref="F15 C20:E20 C60 F12:F13 D12:E14 C39:C40 C11:C18 E51:E59 E68:E69 E61:E63 C64:C66 C22:C23 C32:C33">
    <cfRule type="cellIs" dxfId="205" priority="14" stopIfTrue="1" operator="equal">
      <formula>0</formula>
    </cfRule>
  </conditionalFormatting>
  <conditionalFormatting sqref="F73">
    <cfRule type="expression" dxfId="204" priority="15" stopIfTrue="1">
      <formula>AND($C$66&gt;0,F73=0)</formula>
    </cfRule>
  </conditionalFormatting>
  <conditionalFormatting sqref="F72">
    <cfRule type="expression" dxfId="203" priority="16" stopIfTrue="1">
      <formula>AND($C$65&gt;0,F72=0)</formula>
    </cfRule>
  </conditionalFormatting>
  <conditionalFormatting sqref="E64">
    <cfRule type="cellIs" dxfId="202" priority="13" stopIfTrue="1" operator="equal">
      <formula>0</formula>
    </cfRule>
  </conditionalFormatting>
  <conditionalFormatting sqref="C34">
    <cfRule type="cellIs" dxfId="201" priority="12" stopIfTrue="1" operator="equal">
      <formula>0</formula>
    </cfRule>
  </conditionalFormatting>
  <conditionalFormatting sqref="C26">
    <cfRule type="cellIs" dxfId="200" priority="11" stopIfTrue="1" operator="equal">
      <formula>0</formula>
    </cfRule>
  </conditionalFormatting>
  <conditionalFormatting sqref="C27:E27">
    <cfRule type="cellIs" dxfId="199" priority="10" stopIfTrue="1" operator="equal">
      <formula>0</formula>
    </cfRule>
  </conditionalFormatting>
  <conditionalFormatting sqref="C29">
    <cfRule type="cellIs" dxfId="198" priority="9" stopIfTrue="1" operator="equal">
      <formula>0</formula>
    </cfRule>
  </conditionalFormatting>
  <conditionalFormatting sqref="C30">
    <cfRule type="cellIs" dxfId="197" priority="8" stopIfTrue="1" operator="equal">
      <formula>0</formula>
    </cfRule>
  </conditionalFormatting>
  <conditionalFormatting sqref="C41">
    <cfRule type="cellIs" dxfId="196" priority="7" stopIfTrue="1" operator="equal">
      <formula>0</formula>
    </cfRule>
  </conditionalFormatting>
  <conditionalFormatting sqref="C45">
    <cfRule type="cellIs" dxfId="195" priority="4" stopIfTrue="1" operator="equal">
      <formula>0</formula>
    </cfRule>
  </conditionalFormatting>
  <conditionalFormatting sqref="C46">
    <cfRule type="cellIs" dxfId="194" priority="3" stopIfTrue="1" operator="equal">
      <formula>0</formula>
    </cfRule>
  </conditionalFormatting>
  <conditionalFormatting sqref="C19">
    <cfRule type="cellIs" dxfId="193" priority="2" stopIfTrue="1" operator="equal">
      <formula>0</formula>
    </cfRule>
  </conditionalFormatting>
  <conditionalFormatting sqref="F33">
    <cfRule type="cellIs" dxfId="192" priority="1" stopIfTrue="1" operator="equal">
      <formula>0</formula>
    </cfRule>
  </conditionalFormatting>
  <dataValidations count="9">
    <dataValidation type="list" allowBlank="1" showInputMessage="1" showErrorMessage="1" sqref="F15">
      <formula1>"予定,竣工"</formula1>
    </dataValidation>
    <dataValidation type="decimal" allowBlank="1" showInputMessage="1" showErrorMessage="1" sqref="F72:F73">
      <formula1>0</formula1>
      <formula2>1</formula2>
    </dataValidation>
    <dataValidation type="list" allowBlank="1" showInputMessage="1" showErrorMessage="1" sqref="C23">
      <formula1>$I$23:$L$23</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C46">
      <formula1>$I$84:$I$86</formula1>
    </dataValidation>
    <dataValidation type="list" allowBlank="1" showInputMessage="1" showErrorMessage="1" sqref="F33">
      <formula1>$L$45:$L$46</formula1>
    </dataValidation>
    <dataValidation type="list" allowBlank="1" showInputMessage="1" showErrorMessage="1" sqref="C43">
      <formula1>$I$43:$I$49</formula1>
    </dataValidation>
    <dataValidation type="list" allowBlank="1" showInputMessage="1" showErrorMessage="1" sqref="C45">
      <formula1>$I$45:$I$48</formula1>
    </dataValidation>
  </dataValidations>
  <printOptions horizontalCentered="1"/>
  <pageMargins left="0.70866141732283472" right="0.51" top="0.74803149606299213" bottom="0.74803149606299213" header="0.31496062992125984" footer="0.31496062992125984"/>
  <pageSetup paperSize="9" fitToHeight="0" orientation="portrait"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workbookViewId="0">
      <selection activeCell="C32" sqref="C32"/>
    </sheetView>
  </sheetViews>
  <sheetFormatPr defaultColWidth="0" defaultRowHeight="13.5" customHeight="1" zeroHeight="1" x14ac:dyDescent="0.15"/>
  <cols>
    <col min="1" max="1" width="1.125" customWidth="1"/>
    <col min="2" max="18" width="8.75" customWidth="1"/>
    <col min="19" max="19" width="1.5" customWidth="1"/>
    <col min="20" max="16384" width="8.75" hidden="1"/>
  </cols>
  <sheetData>
    <row r="1" spans="2:18" ht="13.5" customHeight="1" x14ac:dyDescent="0.15">
      <c r="B1" s="424"/>
      <c r="C1" s="424"/>
      <c r="D1" s="424"/>
      <c r="E1" s="424"/>
      <c r="F1" s="424"/>
      <c r="G1" s="424"/>
      <c r="H1" s="424"/>
      <c r="I1" s="424"/>
      <c r="J1" s="424"/>
      <c r="K1" s="424"/>
      <c r="L1" s="424"/>
      <c r="M1" s="424"/>
      <c r="N1" s="424"/>
      <c r="O1" s="424"/>
      <c r="P1" s="424"/>
      <c r="Q1" s="424"/>
      <c r="R1" s="424"/>
    </row>
    <row r="2" spans="2:18" ht="13.5" customHeight="1" x14ac:dyDescent="0.15">
      <c r="B2" s="424"/>
      <c r="C2" s="424"/>
      <c r="D2" s="424"/>
      <c r="E2" s="424"/>
      <c r="F2" s="424"/>
      <c r="G2" s="424"/>
      <c r="H2" s="424"/>
      <c r="I2" s="424"/>
      <c r="J2" s="424"/>
      <c r="K2" s="424"/>
      <c r="L2" s="424"/>
      <c r="M2" s="424"/>
      <c r="N2" s="424"/>
      <c r="O2" s="424"/>
      <c r="P2" s="424"/>
      <c r="Q2" s="424"/>
      <c r="R2" s="424"/>
    </row>
    <row r="3" spans="2:18" ht="13.5" customHeight="1" x14ac:dyDescent="0.15">
      <c r="B3" s="424"/>
      <c r="C3" s="424"/>
      <c r="D3" s="424"/>
      <c r="E3" s="424"/>
      <c r="F3" s="424"/>
      <c r="G3" s="424"/>
      <c r="H3" s="424"/>
      <c r="I3" s="424"/>
      <c r="J3" s="424"/>
      <c r="K3" s="424"/>
      <c r="L3" s="424"/>
      <c r="M3" s="424"/>
      <c r="N3" s="424"/>
      <c r="O3" s="424"/>
      <c r="P3" s="424"/>
      <c r="Q3" s="424"/>
      <c r="R3" s="424"/>
    </row>
    <row r="4" spans="2:18" ht="13.5" customHeight="1" x14ac:dyDescent="0.15">
      <c r="B4" s="424"/>
      <c r="C4" s="424"/>
      <c r="D4" s="424"/>
      <c r="E4" s="424"/>
      <c r="F4" s="424"/>
      <c r="G4" s="424"/>
      <c r="H4" s="424"/>
      <c r="I4" s="424"/>
      <c r="J4" s="424"/>
      <c r="K4" s="424"/>
      <c r="L4" s="424"/>
      <c r="M4" s="424"/>
      <c r="N4" s="424"/>
      <c r="O4" s="424"/>
      <c r="P4" s="424"/>
      <c r="Q4" s="424"/>
      <c r="R4" s="424"/>
    </row>
    <row r="5" spans="2:18" ht="13.5" customHeight="1" x14ac:dyDescent="0.15">
      <c r="B5" s="424"/>
      <c r="C5" s="424"/>
      <c r="D5" s="424"/>
      <c r="E5" s="424"/>
      <c r="F5" s="424"/>
      <c r="G5" s="424"/>
      <c r="H5" s="424"/>
      <c r="I5" s="424"/>
      <c r="J5" s="424"/>
      <c r="K5" s="424"/>
      <c r="L5" s="424"/>
      <c r="M5" s="424"/>
      <c r="N5" s="424"/>
      <c r="O5" s="424"/>
      <c r="P5" s="424"/>
      <c r="Q5" s="424"/>
      <c r="R5" s="424"/>
    </row>
    <row r="6" spans="2:18" ht="13.5" customHeight="1" x14ac:dyDescent="0.15">
      <c r="B6" s="424"/>
      <c r="C6" s="424"/>
      <c r="D6" s="424"/>
      <c r="E6" s="424"/>
      <c r="F6" s="424"/>
      <c r="G6" s="424"/>
      <c r="H6" s="424"/>
      <c r="I6" s="424"/>
      <c r="J6" s="424"/>
      <c r="K6" s="424"/>
      <c r="L6" s="424"/>
      <c r="M6" s="424"/>
      <c r="N6" s="424"/>
      <c r="O6" s="424"/>
      <c r="P6" s="424"/>
      <c r="Q6" s="424"/>
      <c r="R6" s="424"/>
    </row>
    <row r="7" spans="2:18" ht="13.5" customHeight="1" x14ac:dyDescent="0.15">
      <c r="B7" s="424"/>
      <c r="C7" s="424"/>
      <c r="D7" s="424"/>
      <c r="E7" s="424"/>
      <c r="F7" s="424"/>
      <c r="G7" s="424"/>
      <c r="H7" s="424"/>
      <c r="I7" s="424"/>
      <c r="J7" s="424"/>
      <c r="K7" s="424"/>
      <c r="L7" s="424"/>
      <c r="M7" s="424"/>
      <c r="N7" s="424"/>
      <c r="O7" s="424"/>
      <c r="P7" s="424"/>
      <c r="Q7" s="424"/>
      <c r="R7" s="424"/>
    </row>
    <row r="8" spans="2:18" ht="13.5" customHeight="1" x14ac:dyDescent="0.15">
      <c r="B8" s="424"/>
      <c r="C8" s="424"/>
      <c r="D8" s="424"/>
      <c r="E8" s="424"/>
      <c r="F8" s="424"/>
      <c r="G8" s="424"/>
      <c r="H8" s="424"/>
      <c r="I8" s="424"/>
      <c r="J8" s="424"/>
      <c r="K8" s="424"/>
      <c r="L8" s="424"/>
      <c r="M8" s="424"/>
      <c r="N8" s="424"/>
      <c r="O8" s="424"/>
      <c r="P8" s="424"/>
      <c r="Q8" s="424"/>
      <c r="R8" s="424"/>
    </row>
    <row r="9" spans="2:18" ht="13.5" customHeight="1" x14ac:dyDescent="0.15">
      <c r="B9" s="424"/>
      <c r="C9" s="424"/>
      <c r="D9" s="424"/>
      <c r="E9" s="424"/>
      <c r="F9" s="424"/>
      <c r="G9" s="424"/>
      <c r="H9" s="424"/>
      <c r="I9" s="424"/>
      <c r="J9" s="424"/>
      <c r="K9" s="424"/>
      <c r="L9" s="424"/>
      <c r="M9" s="424"/>
      <c r="N9" s="424"/>
      <c r="O9" s="424"/>
      <c r="P9" s="424"/>
      <c r="Q9" s="424"/>
      <c r="R9" s="424"/>
    </row>
    <row r="10" spans="2:18" ht="13.5" customHeight="1" x14ac:dyDescent="0.15">
      <c r="B10" s="424"/>
      <c r="C10" s="424"/>
      <c r="D10" s="424"/>
      <c r="E10" s="424"/>
      <c r="F10" s="424"/>
      <c r="G10" s="424"/>
      <c r="H10" s="424"/>
      <c r="I10" s="424"/>
      <c r="J10" s="424"/>
      <c r="K10" s="424"/>
      <c r="L10" s="424"/>
      <c r="M10" s="424"/>
      <c r="N10" s="424"/>
      <c r="O10" s="424"/>
      <c r="P10" s="424"/>
      <c r="Q10" s="424"/>
      <c r="R10" s="424"/>
    </row>
    <row r="11" spans="2:18" ht="13.5" customHeight="1" x14ac:dyDescent="0.15">
      <c r="B11" s="424"/>
      <c r="C11" s="424"/>
      <c r="D11" s="424"/>
      <c r="E11" s="424"/>
      <c r="F11" s="424"/>
      <c r="G11" s="424"/>
      <c r="H11" s="424"/>
      <c r="I11" s="424"/>
      <c r="J11" s="424"/>
      <c r="K11" s="424"/>
      <c r="L11" s="424"/>
      <c r="M11" s="424"/>
      <c r="N11" s="424"/>
      <c r="O11" s="424"/>
      <c r="P11" s="424"/>
      <c r="Q11" s="424"/>
      <c r="R11" s="424"/>
    </row>
    <row r="12" spans="2:18" ht="13.5" customHeight="1" x14ac:dyDescent="0.15">
      <c r="B12" s="424"/>
      <c r="C12" s="424"/>
      <c r="D12" s="424"/>
      <c r="E12" s="424"/>
      <c r="F12" s="424"/>
      <c r="G12" s="424"/>
      <c r="H12" s="424"/>
      <c r="I12" s="424"/>
      <c r="J12" s="424"/>
      <c r="K12" s="424"/>
      <c r="L12" s="424"/>
      <c r="M12" s="424"/>
      <c r="N12" s="424"/>
      <c r="O12" s="424"/>
      <c r="P12" s="424"/>
      <c r="Q12" s="424"/>
      <c r="R12" s="424"/>
    </row>
    <row r="13" spans="2:18" ht="18.75" x14ac:dyDescent="0.2">
      <c r="B13" s="424"/>
      <c r="C13" s="424"/>
      <c r="D13" s="424"/>
      <c r="E13" s="425"/>
      <c r="F13" s="424"/>
      <c r="G13" s="424"/>
      <c r="H13" s="424"/>
      <c r="I13" s="424"/>
      <c r="J13" s="424"/>
      <c r="K13" s="424"/>
      <c r="L13" s="424"/>
      <c r="M13" s="424"/>
      <c r="N13" s="424"/>
      <c r="O13" s="424"/>
      <c r="P13" s="424"/>
      <c r="Q13" s="424"/>
      <c r="R13" s="424"/>
    </row>
    <row r="14" spans="2:18" ht="13.5" customHeight="1" x14ac:dyDescent="0.15">
      <c r="B14" s="424"/>
      <c r="C14" s="424"/>
      <c r="D14" s="424"/>
      <c r="E14" s="424"/>
      <c r="F14" s="424"/>
      <c r="G14" s="424"/>
      <c r="H14" s="424"/>
      <c r="I14" s="424"/>
      <c r="J14" s="424"/>
      <c r="K14" s="424"/>
      <c r="L14" s="424"/>
      <c r="M14" s="424"/>
      <c r="N14" s="424"/>
      <c r="O14" s="424"/>
      <c r="P14" s="424"/>
      <c r="Q14" s="424"/>
      <c r="R14" s="424"/>
    </row>
    <row r="15" spans="2:18" ht="13.5" customHeight="1" x14ac:dyDescent="0.15">
      <c r="B15" s="424"/>
      <c r="C15" s="424"/>
      <c r="D15" s="424"/>
      <c r="E15" s="424"/>
      <c r="F15" s="424"/>
      <c r="G15" s="424"/>
      <c r="H15" s="424"/>
      <c r="I15" s="424"/>
      <c r="J15" s="424"/>
      <c r="K15" s="424"/>
      <c r="L15" s="424"/>
      <c r="M15" s="424"/>
      <c r="N15" s="424"/>
      <c r="O15" s="424"/>
      <c r="P15" s="424"/>
      <c r="Q15" s="424"/>
      <c r="R15" s="424"/>
    </row>
    <row r="16" spans="2:18" ht="13.5" customHeight="1" x14ac:dyDescent="0.15">
      <c r="B16" s="424"/>
      <c r="C16" s="424"/>
      <c r="D16" s="424"/>
      <c r="E16" s="424"/>
      <c r="F16" s="424"/>
      <c r="G16" s="424"/>
      <c r="H16" s="424"/>
      <c r="I16" s="424"/>
      <c r="J16" s="424"/>
      <c r="K16" s="424"/>
      <c r="L16" s="424"/>
      <c r="M16" s="424"/>
      <c r="N16" s="424"/>
      <c r="O16" s="424"/>
      <c r="P16" s="424"/>
      <c r="Q16" s="424"/>
      <c r="R16" s="424"/>
    </row>
    <row r="17" spans="2:18" ht="13.5" customHeight="1" x14ac:dyDescent="0.15">
      <c r="B17" s="424"/>
      <c r="C17" s="424"/>
      <c r="D17" s="424"/>
      <c r="E17" s="424"/>
      <c r="F17" s="424"/>
      <c r="G17" s="424"/>
      <c r="H17" s="424"/>
      <c r="I17" s="424"/>
      <c r="J17" s="424"/>
      <c r="K17" s="424"/>
      <c r="L17" s="424"/>
      <c r="M17" s="424"/>
      <c r="N17" s="424"/>
      <c r="O17" s="424"/>
      <c r="P17" s="424"/>
      <c r="Q17" s="424"/>
      <c r="R17" s="424"/>
    </row>
    <row r="18" spans="2:18" ht="13.5" customHeight="1" x14ac:dyDescent="0.15">
      <c r="B18" s="424"/>
      <c r="C18" s="424"/>
      <c r="D18" s="424"/>
      <c r="E18" s="424"/>
      <c r="F18" s="424"/>
      <c r="G18" s="424"/>
      <c r="H18" s="424"/>
      <c r="I18" s="424"/>
      <c r="J18" s="424"/>
      <c r="K18" s="424"/>
      <c r="L18" s="424"/>
      <c r="M18" s="424"/>
      <c r="N18" s="424"/>
      <c r="O18" s="424"/>
      <c r="P18" s="424"/>
      <c r="Q18" s="424"/>
      <c r="R18" s="424"/>
    </row>
    <row r="19" spans="2:18" ht="13.5" customHeight="1" x14ac:dyDescent="0.15">
      <c r="B19" s="424"/>
      <c r="C19" s="424"/>
      <c r="D19" s="424"/>
      <c r="E19" s="424"/>
      <c r="F19" s="424"/>
      <c r="G19" s="424"/>
      <c r="H19" s="424"/>
      <c r="I19" s="424"/>
      <c r="J19" s="424"/>
      <c r="K19" s="424"/>
      <c r="L19" s="424"/>
      <c r="M19" s="424"/>
      <c r="N19" s="424"/>
      <c r="O19" s="424"/>
      <c r="P19" s="424"/>
      <c r="Q19" s="424"/>
      <c r="R19" s="424"/>
    </row>
    <row r="20" spans="2:18" ht="13.5" customHeight="1" x14ac:dyDescent="0.15">
      <c r="B20" s="424"/>
      <c r="C20" s="424"/>
      <c r="D20" s="424"/>
      <c r="E20" s="424"/>
      <c r="F20" s="424"/>
      <c r="G20" s="424"/>
      <c r="H20" s="424"/>
      <c r="I20" s="424"/>
      <c r="J20" s="424"/>
      <c r="K20" s="424"/>
      <c r="L20" s="424"/>
      <c r="M20" s="424"/>
      <c r="N20" s="424"/>
      <c r="O20" s="424"/>
      <c r="P20" s="424"/>
      <c r="Q20" s="424"/>
      <c r="R20" s="424"/>
    </row>
    <row r="21" spans="2:18" ht="13.5" customHeight="1" x14ac:dyDescent="0.15">
      <c r="B21" s="424"/>
      <c r="C21" s="424"/>
      <c r="D21" s="424"/>
      <c r="E21" s="424"/>
      <c r="F21" s="424"/>
      <c r="G21" s="424"/>
      <c r="H21" s="424"/>
      <c r="I21" s="424"/>
      <c r="J21" s="424"/>
      <c r="K21" s="424"/>
      <c r="L21" s="424"/>
      <c r="M21" s="424"/>
      <c r="N21" s="424"/>
      <c r="O21" s="424"/>
      <c r="P21" s="424"/>
      <c r="Q21" s="424"/>
      <c r="R21" s="424"/>
    </row>
    <row r="22" spans="2:18" ht="13.5" customHeight="1" x14ac:dyDescent="0.15">
      <c r="B22" s="424"/>
      <c r="C22" s="424"/>
      <c r="D22" s="424"/>
      <c r="E22" s="424"/>
      <c r="F22" s="424"/>
      <c r="G22" s="424"/>
      <c r="H22" s="424"/>
      <c r="I22" s="424"/>
      <c r="J22" s="424"/>
      <c r="K22" s="424"/>
      <c r="L22" s="424"/>
      <c r="M22" s="424"/>
      <c r="N22" s="424"/>
      <c r="O22" s="424"/>
      <c r="P22" s="424"/>
      <c r="Q22" s="424"/>
      <c r="R22" s="424"/>
    </row>
    <row r="23" spans="2:18" ht="13.5" customHeight="1" x14ac:dyDescent="0.15">
      <c r="B23" s="424"/>
      <c r="C23" s="424"/>
      <c r="D23" s="424"/>
      <c r="E23" s="424"/>
      <c r="F23" s="424"/>
      <c r="G23" s="424"/>
      <c r="H23" s="424"/>
      <c r="I23" s="424"/>
      <c r="J23" s="424"/>
      <c r="K23" s="424"/>
      <c r="L23" s="424"/>
      <c r="M23" s="424"/>
      <c r="N23" s="424"/>
      <c r="O23" s="424"/>
      <c r="P23" s="424"/>
      <c r="Q23" s="424"/>
      <c r="R23" s="424"/>
    </row>
    <row r="24" spans="2:18" ht="13.5" customHeight="1" x14ac:dyDescent="0.15">
      <c r="B24" s="424"/>
      <c r="C24" s="424"/>
      <c r="D24" s="424"/>
      <c r="E24" s="424"/>
      <c r="F24" s="424"/>
      <c r="G24" s="424"/>
      <c r="H24" s="424"/>
      <c r="I24" s="424"/>
      <c r="J24" s="424"/>
      <c r="K24" s="424"/>
      <c r="L24" s="424"/>
      <c r="M24" s="424"/>
      <c r="N24" s="424"/>
      <c r="O24" s="424"/>
      <c r="P24" s="424"/>
      <c r="Q24" s="424"/>
      <c r="R24" s="424"/>
    </row>
    <row r="25" spans="2:18" ht="13.5" customHeight="1" x14ac:dyDescent="0.15">
      <c r="B25" s="424"/>
      <c r="C25" s="424"/>
      <c r="D25" s="424"/>
      <c r="E25" s="424"/>
      <c r="F25" s="424"/>
      <c r="G25" s="424"/>
      <c r="H25" s="424"/>
      <c r="I25" s="424"/>
      <c r="J25" s="424"/>
      <c r="K25" s="424"/>
      <c r="L25" s="424"/>
      <c r="M25" s="424"/>
      <c r="N25" s="424"/>
      <c r="O25" s="424"/>
      <c r="P25" s="424"/>
      <c r="Q25" s="424"/>
      <c r="R25" s="424"/>
    </row>
    <row r="26" spans="2:18" ht="13.5" customHeight="1" x14ac:dyDescent="0.15">
      <c r="B26" s="424"/>
      <c r="C26" s="424"/>
      <c r="D26" s="424"/>
      <c r="E26" s="424"/>
      <c r="F26" s="424"/>
      <c r="G26" s="424"/>
      <c r="H26" s="424"/>
      <c r="I26" s="424"/>
      <c r="J26" s="424"/>
      <c r="K26" s="424"/>
      <c r="L26" s="424"/>
      <c r="M26" s="424"/>
      <c r="N26" s="424"/>
      <c r="O26" s="424"/>
      <c r="P26" s="424"/>
      <c r="Q26" s="424"/>
      <c r="R26" s="424"/>
    </row>
    <row r="27" spans="2:18" ht="13.5" customHeight="1" x14ac:dyDescent="0.15">
      <c r="B27" s="424"/>
      <c r="C27" s="424"/>
      <c r="D27" s="424"/>
      <c r="E27" s="424"/>
      <c r="F27" s="424"/>
      <c r="G27" s="424"/>
      <c r="H27" s="424"/>
      <c r="I27" s="424"/>
      <c r="J27" s="424"/>
      <c r="K27" s="424"/>
      <c r="L27" s="424"/>
      <c r="M27" s="424"/>
      <c r="N27" s="424"/>
      <c r="O27" s="424"/>
      <c r="P27" s="424"/>
      <c r="Q27" s="424"/>
      <c r="R27" s="424"/>
    </row>
    <row r="28" spans="2:18" ht="13.5" customHeight="1" x14ac:dyDescent="0.15">
      <c r="B28" s="424"/>
      <c r="C28" s="424"/>
      <c r="D28" s="424"/>
      <c r="E28" s="424"/>
      <c r="F28" s="424"/>
      <c r="G28" s="424"/>
      <c r="H28" s="424"/>
      <c r="I28" s="424"/>
      <c r="J28" s="424"/>
      <c r="K28" s="424"/>
      <c r="L28" s="424"/>
      <c r="M28" s="424"/>
      <c r="N28" s="424"/>
      <c r="O28" s="424"/>
      <c r="P28" s="424"/>
      <c r="Q28" s="424"/>
      <c r="R28" s="424"/>
    </row>
    <row r="29" spans="2:18" ht="13.5" customHeight="1" x14ac:dyDescent="0.15">
      <c r="B29" s="424"/>
      <c r="C29" s="424"/>
      <c r="D29" s="424"/>
      <c r="E29" s="424"/>
      <c r="F29" s="424"/>
      <c r="G29" s="424"/>
      <c r="H29" s="424"/>
      <c r="I29" s="424"/>
      <c r="J29" s="424"/>
      <c r="K29" s="424"/>
      <c r="L29" s="424"/>
      <c r="M29" s="424"/>
      <c r="N29" s="424"/>
      <c r="O29" s="424"/>
      <c r="P29" s="424"/>
      <c r="Q29" s="424"/>
      <c r="R29" s="424"/>
    </row>
    <row r="30" spans="2:18" ht="13.5" customHeight="1" x14ac:dyDescent="0.15">
      <c r="B30" s="424"/>
      <c r="C30" s="424"/>
      <c r="D30" s="424"/>
      <c r="E30" s="424"/>
      <c r="F30" s="424"/>
      <c r="G30" s="424"/>
      <c r="H30" s="424"/>
      <c r="I30" s="424"/>
      <c r="J30" s="424"/>
      <c r="K30" s="424"/>
      <c r="L30" s="424"/>
      <c r="M30" s="424"/>
      <c r="N30" s="424"/>
      <c r="O30" s="424"/>
      <c r="P30" s="424"/>
      <c r="Q30" s="424"/>
      <c r="R30" s="424"/>
    </row>
    <row r="31" spans="2:18" ht="13.5" customHeight="1" x14ac:dyDescent="0.15">
      <c r="B31" s="424"/>
      <c r="C31" s="424"/>
      <c r="D31" s="424"/>
      <c r="E31" s="424"/>
      <c r="F31" s="424"/>
      <c r="G31" s="424"/>
      <c r="H31" s="424"/>
      <c r="I31" s="424"/>
      <c r="J31" s="424"/>
      <c r="K31" s="424"/>
      <c r="L31" s="424"/>
      <c r="M31" s="424"/>
      <c r="N31" s="424"/>
      <c r="O31" s="424"/>
      <c r="P31" s="424"/>
      <c r="Q31" s="424"/>
      <c r="R31" s="424"/>
    </row>
    <row r="32" spans="2:18" ht="13.5" customHeight="1" x14ac:dyDescent="0.15">
      <c r="B32" s="424"/>
      <c r="C32" s="424"/>
      <c r="D32" s="424"/>
      <c r="E32" s="424"/>
      <c r="F32" s="424"/>
      <c r="G32" s="424"/>
      <c r="H32" s="424"/>
      <c r="I32" s="424"/>
      <c r="J32" s="424"/>
      <c r="K32" s="424"/>
      <c r="L32" s="424"/>
      <c r="M32" s="424"/>
      <c r="N32" s="424"/>
      <c r="O32" s="424"/>
      <c r="P32" s="424"/>
      <c r="Q32" s="424"/>
      <c r="R32" s="424"/>
    </row>
    <row r="33" spans="2:18" ht="13.5" customHeight="1" x14ac:dyDescent="0.15">
      <c r="B33" s="424"/>
      <c r="C33" s="424"/>
      <c r="D33" s="424"/>
      <c r="E33" s="424"/>
      <c r="F33" s="424"/>
      <c r="G33" s="424"/>
      <c r="H33" s="424"/>
      <c r="I33" s="424"/>
      <c r="J33" s="424"/>
      <c r="K33" s="424"/>
      <c r="L33" s="424"/>
      <c r="M33" s="424"/>
      <c r="N33" s="424"/>
      <c r="O33" s="424"/>
      <c r="P33" s="424"/>
      <c r="Q33" s="424"/>
      <c r="R33" s="424"/>
    </row>
    <row r="34" spans="2:18" ht="13.5" customHeight="1" x14ac:dyDescent="0.15">
      <c r="B34" s="424"/>
      <c r="C34" s="424"/>
      <c r="D34" s="424"/>
      <c r="E34" s="424"/>
      <c r="F34" s="424"/>
      <c r="G34" s="424"/>
      <c r="H34" s="424"/>
      <c r="I34" s="424"/>
      <c r="J34" s="424"/>
      <c r="K34" s="424"/>
      <c r="L34" s="424"/>
      <c r="M34" s="424"/>
      <c r="N34" s="424"/>
      <c r="O34" s="424"/>
      <c r="P34" s="424"/>
      <c r="Q34" s="424"/>
      <c r="R34" s="424"/>
    </row>
    <row r="35" spans="2:18" ht="13.5" customHeight="1" x14ac:dyDescent="0.15">
      <c r="B35" s="424"/>
      <c r="C35" s="424"/>
      <c r="D35" s="424"/>
      <c r="E35" s="424"/>
      <c r="F35" s="424"/>
      <c r="G35" s="424"/>
      <c r="H35" s="424"/>
      <c r="I35" s="424"/>
      <c r="J35" s="424"/>
      <c r="K35" s="424"/>
      <c r="L35" s="424"/>
      <c r="M35" s="424"/>
      <c r="N35" s="424"/>
      <c r="O35" s="424"/>
      <c r="P35" s="424"/>
      <c r="Q35" s="424"/>
      <c r="R35" s="424"/>
    </row>
    <row r="36" spans="2:18" ht="13.5" customHeight="1" x14ac:dyDescent="0.15">
      <c r="B36" s="424"/>
      <c r="C36" s="424"/>
      <c r="D36" s="424"/>
      <c r="E36" s="424"/>
      <c r="F36" s="424"/>
      <c r="G36" s="424"/>
      <c r="H36" s="424"/>
      <c r="I36" s="424"/>
      <c r="J36" s="424"/>
      <c r="K36" s="424"/>
      <c r="L36" s="424"/>
      <c r="M36" s="424"/>
      <c r="N36" s="424"/>
      <c r="O36" s="424"/>
      <c r="P36" s="424"/>
      <c r="Q36" s="424"/>
      <c r="R36" s="424"/>
    </row>
    <row r="37" spans="2:18" ht="13.5" customHeight="1" x14ac:dyDescent="0.15">
      <c r="G37" s="424"/>
      <c r="H37" s="424"/>
      <c r="I37" s="424"/>
      <c r="J37" s="424"/>
      <c r="K37" s="424"/>
      <c r="L37" s="424"/>
      <c r="M37" s="424"/>
      <c r="N37" s="424"/>
      <c r="O37" s="424"/>
      <c r="P37" s="424"/>
      <c r="Q37" s="424"/>
      <c r="R37" s="424"/>
    </row>
    <row r="38" spans="2:18" ht="13.5" hidden="1" customHeight="1" x14ac:dyDescent="0.15">
      <c r="J38" s="424"/>
      <c r="K38" s="424"/>
      <c r="L38" s="424"/>
      <c r="M38" s="424"/>
      <c r="N38" s="424"/>
      <c r="O38" s="424"/>
      <c r="P38" s="424"/>
      <c r="Q38" s="424"/>
      <c r="R38" s="424"/>
    </row>
    <row r="152" ht="13.5" hidden="1" customHeight="1" x14ac:dyDescent="0.15"/>
  </sheetData>
  <sheetProtection algorithmName="SHA-512" hashValue="iCMkmOuOfnCQ//tRC3CQ6SRVDthYybUvw/1oYqL8u3aBglurgYAGQ8WMiC+aigIgImYssatoZmuhVoW5OoniaA==" saltValue="xgc5ebf9eb2qcnz+E7ZktA==" spinCount="100000" sheet="1" objects="1" scenarios="1"/>
  <phoneticPr fontId="23"/>
  <printOptions horizontalCentered="1"/>
  <pageMargins left="0.7" right="0.7" top="0.75" bottom="0.75" header="0.3" footer="0.3"/>
  <pageSetup paperSize="9" scale="58" fitToHeight="0" orientation="portrait" horizontalDpi="1200" verticalDpi="1200"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I216"/>
  <sheetViews>
    <sheetView showGridLines="0" topLeftCell="E1" zoomScaleNormal="100" zoomScaleSheetLayoutView="50" workbookViewId="0">
      <selection activeCell="N11" sqref="N11"/>
    </sheetView>
  </sheetViews>
  <sheetFormatPr defaultColWidth="0" defaultRowHeight="0" customHeight="1" zeroHeight="1" x14ac:dyDescent="0.15"/>
  <cols>
    <col min="1" max="1" width="0.75" style="86" customWidth="1"/>
    <col min="2" max="2" width="2.125" style="101" customWidth="1"/>
    <col min="3" max="3" width="13.375" style="101" customWidth="1"/>
    <col min="4" max="4" width="5.375" style="102" customWidth="1"/>
    <col min="5" max="5" width="9.75" style="103" customWidth="1"/>
    <col min="6" max="6" width="6.25" style="104" customWidth="1"/>
    <col min="7" max="7" width="6.5" style="104" customWidth="1"/>
    <col min="8" max="8" width="13.125" style="104" customWidth="1"/>
    <col min="9" max="9" width="6.875" style="105" customWidth="1"/>
    <col min="10" max="10" width="12.125" style="105" customWidth="1"/>
    <col min="11" max="12" width="11.875" style="104" customWidth="1"/>
    <col min="13" max="13" width="11.75" style="122" customWidth="1"/>
    <col min="14" max="14" width="8.625" style="122" customWidth="1"/>
    <col min="15" max="15" width="11.5" style="122" customWidth="1"/>
    <col min="16" max="16" width="0.75" style="86" customWidth="1"/>
    <col min="17" max="17" width="3.875" style="86" customWidth="1"/>
    <col min="18" max="18" width="9.875" style="95" hidden="1" customWidth="1"/>
    <col min="19" max="19" width="14" style="355" hidden="1" customWidth="1"/>
    <col min="20" max="20" width="9.875" style="95" hidden="1" customWidth="1"/>
    <col min="21" max="21" width="9.125" style="95" hidden="1" customWidth="1"/>
    <col min="22" max="22" width="14.5" style="95" hidden="1" customWidth="1"/>
    <col min="23" max="23" width="11.125" style="95" hidden="1" customWidth="1"/>
    <col min="24" max="24" width="20.5" style="95" hidden="1" customWidth="1"/>
    <col min="25" max="25" width="18.625" style="95" hidden="1" customWidth="1"/>
    <col min="26" max="26" width="23" style="95" hidden="1" customWidth="1"/>
    <col min="27" max="27" width="4.5" style="95" hidden="1" customWidth="1"/>
    <col min="28" max="28" width="6.375" style="95" hidden="1" customWidth="1"/>
    <col min="29" max="29" width="13.625" style="95" hidden="1" customWidth="1"/>
    <col min="30" max="30" width="10.625" style="95" hidden="1" customWidth="1"/>
    <col min="31" max="31" width="5" style="95" hidden="1" customWidth="1"/>
    <col min="32" max="32" width="5.125" style="95" hidden="1" customWidth="1"/>
    <col min="33" max="35" width="0" style="95" hidden="1" customWidth="1"/>
    <col min="36" max="16384" width="9" style="95" hidden="1"/>
  </cols>
  <sheetData>
    <row r="1" spans="1:29" s="84" customFormat="1" ht="6" customHeight="1" thickBot="1" x14ac:dyDescent="0.2">
      <c r="A1" s="77"/>
      <c r="B1" s="78"/>
      <c r="C1" s="79"/>
      <c r="D1" s="80"/>
      <c r="E1" s="77"/>
      <c r="F1" s="81"/>
      <c r="G1" s="81"/>
      <c r="H1" s="81"/>
      <c r="I1" s="82"/>
      <c r="J1" s="82"/>
      <c r="K1" s="81"/>
      <c r="L1" s="83"/>
      <c r="M1" s="77"/>
      <c r="N1" s="77"/>
      <c r="O1" s="77"/>
      <c r="P1" s="77"/>
      <c r="Q1" s="77"/>
      <c r="S1" s="85"/>
    </row>
    <row r="2" spans="1:29" ht="18.75" customHeight="1" thickTop="1" x14ac:dyDescent="0.15">
      <c r="B2" s="87"/>
      <c r="C2" s="88"/>
      <c r="D2" s="89"/>
      <c r="E2" s="90"/>
      <c r="F2" s="91"/>
      <c r="G2" s="91"/>
      <c r="H2" s="91"/>
      <c r="I2" s="92"/>
      <c r="J2" s="93"/>
      <c r="K2" s="93"/>
      <c r="L2" s="93"/>
      <c r="M2" s="93"/>
      <c r="N2" s="91"/>
      <c r="O2" s="94"/>
      <c r="Q2" s="824" t="s">
        <v>174</v>
      </c>
      <c r="S2" s="95"/>
    </row>
    <row r="3" spans="1:29" ht="18.75" customHeight="1" x14ac:dyDescent="0.15">
      <c r="B3" s="87"/>
      <c r="C3" s="88"/>
      <c r="D3" s="89"/>
      <c r="E3" s="90"/>
      <c r="F3" s="91"/>
      <c r="G3" s="91"/>
      <c r="H3" s="91"/>
      <c r="I3" s="92"/>
      <c r="J3" s="93"/>
      <c r="K3" s="93"/>
      <c r="L3" s="93"/>
      <c r="M3" s="93"/>
      <c r="N3" s="91"/>
      <c r="O3" s="96"/>
      <c r="Q3" s="825"/>
      <c r="S3" s="95"/>
    </row>
    <row r="4" spans="1:29" ht="18.75" customHeight="1" x14ac:dyDescent="0.15">
      <c r="B4" s="87"/>
      <c r="C4" s="88"/>
      <c r="D4" s="89"/>
      <c r="E4" s="90"/>
      <c r="F4" s="91"/>
      <c r="G4" s="91"/>
      <c r="H4" s="91"/>
      <c r="I4" s="97"/>
      <c r="J4" s="93"/>
      <c r="K4" s="93"/>
      <c r="L4" s="93"/>
      <c r="M4" s="93"/>
      <c r="N4" s="91"/>
      <c r="O4" s="94"/>
      <c r="Q4" s="825"/>
      <c r="S4" s="95"/>
    </row>
    <row r="5" spans="1:29" ht="13.5" customHeight="1" thickBot="1" x14ac:dyDescent="0.2">
      <c r="B5" s="98"/>
      <c r="C5" s="99"/>
      <c r="D5" s="89"/>
      <c r="E5" s="90"/>
      <c r="F5" s="91"/>
      <c r="G5" s="91"/>
      <c r="H5" s="91"/>
      <c r="I5" s="813"/>
      <c r="J5" s="814" t="s">
        <v>173</v>
      </c>
      <c r="K5" s="827" t="str">
        <f>メイン!C6</f>
        <v>CASBEE-ウェルネスオフィス2021年版</v>
      </c>
      <c r="L5" s="828"/>
      <c r="M5" s="814" t="s">
        <v>175</v>
      </c>
      <c r="N5" s="827" t="str">
        <f>メイン!C5</f>
        <v>CASBEE-WO_2021(v1.0)</v>
      </c>
      <c r="O5" s="829"/>
      <c r="Q5" s="826"/>
      <c r="R5" s="113" t="s">
        <v>177</v>
      </c>
      <c r="S5" s="95"/>
      <c r="U5" s="113" t="s">
        <v>178</v>
      </c>
    </row>
    <row r="6" spans="1:29" ht="6" customHeight="1" thickTop="1" thickBot="1" x14ac:dyDescent="0.2">
      <c r="B6" s="100"/>
      <c r="J6" s="106"/>
      <c r="K6" s="106"/>
      <c r="L6" s="107"/>
      <c r="M6" s="103"/>
      <c r="N6" s="103"/>
      <c r="O6" s="103"/>
      <c r="S6" s="95"/>
    </row>
    <row r="7" spans="1:29" ht="19.5" customHeight="1" thickBot="1" x14ac:dyDescent="0.2">
      <c r="B7" s="108" t="s">
        <v>176</v>
      </c>
      <c r="C7" s="109"/>
      <c r="D7" s="110"/>
      <c r="E7" s="109"/>
      <c r="F7" s="109"/>
      <c r="G7" s="109"/>
      <c r="H7" s="111"/>
      <c r="I7" s="112"/>
      <c r="J7" s="112"/>
      <c r="K7" s="112"/>
      <c r="L7" s="718" t="s">
        <v>543</v>
      </c>
      <c r="M7" s="719"/>
      <c r="N7" s="719"/>
      <c r="O7" s="720"/>
      <c r="R7"/>
      <c r="S7"/>
      <c r="U7" s="124"/>
      <c r="V7" s="124" t="s">
        <v>181</v>
      </c>
      <c r="W7" s="125" t="s">
        <v>222</v>
      </c>
      <c r="X7" s="125">
        <v>4</v>
      </c>
      <c r="Y7" s="125">
        <v>2</v>
      </c>
      <c r="Z7" s="126" t="s">
        <v>223</v>
      </c>
      <c r="AA7" s="127" t="s">
        <v>224</v>
      </c>
    </row>
    <row r="8" spans="1:29" ht="19.5" customHeight="1" thickBot="1" x14ac:dyDescent="0.25">
      <c r="B8" s="114" t="s">
        <v>179</v>
      </c>
      <c r="C8" s="115"/>
      <c r="D8" s="116" t="str">
        <f>メイン!C11</f>
        <v>○○ビル</v>
      </c>
      <c r="E8" s="115"/>
      <c r="F8" s="115"/>
      <c r="G8" s="117"/>
      <c r="H8" s="118" t="s">
        <v>180</v>
      </c>
      <c r="I8" s="119"/>
      <c r="J8" s="120" t="str">
        <f>メイン!C22</f>
        <v>地上○○F</v>
      </c>
      <c r="K8" s="121"/>
      <c r="L8" s="479" t="s">
        <v>220</v>
      </c>
      <c r="M8" s="122" t="str">
        <f>メイン!C46</f>
        <v>パターン２</v>
      </c>
      <c r="N8" s="394"/>
      <c r="O8" s="123"/>
      <c r="R8"/>
      <c r="S8"/>
      <c r="U8" s="126" t="s">
        <v>383</v>
      </c>
      <c r="V8" s="144" t="s">
        <v>1023</v>
      </c>
      <c r="W8" s="125">
        <v>5</v>
      </c>
      <c r="X8" s="125">
        <v>4</v>
      </c>
      <c r="Y8" s="125">
        <v>2</v>
      </c>
      <c r="Z8" s="138">
        <f>V46</f>
        <v>2.7</v>
      </c>
      <c r="AA8" s="127">
        <v>3</v>
      </c>
    </row>
    <row r="9" spans="1:29" ht="19.5" customHeight="1" x14ac:dyDescent="0.2">
      <c r="B9" s="128" t="s">
        <v>183</v>
      </c>
      <c r="C9" s="129"/>
      <c r="D9" s="130" t="str">
        <f>メイン!C12</f>
        <v>○○県○○市</v>
      </c>
      <c r="E9" s="129"/>
      <c r="F9" s="131"/>
      <c r="G9" s="95"/>
      <c r="H9" s="132" t="s">
        <v>184</v>
      </c>
      <c r="I9" s="133"/>
      <c r="J9" s="134">
        <f>メイン!C23</f>
        <v>0</v>
      </c>
      <c r="K9" s="135"/>
      <c r="L9" s="721" t="s">
        <v>299</v>
      </c>
      <c r="M9" s="722"/>
      <c r="N9" s="722"/>
      <c r="O9" s="723"/>
      <c r="R9" s="1" t="s">
        <v>391</v>
      </c>
      <c r="S9" s="1">
        <f>スコア!O8</f>
        <v>2.75</v>
      </c>
      <c r="U9" s="126" t="s">
        <v>384</v>
      </c>
      <c r="V9" s="144" t="s">
        <v>1024</v>
      </c>
      <c r="W9" s="125">
        <v>5</v>
      </c>
      <c r="X9" s="125">
        <v>4</v>
      </c>
      <c r="Y9" s="125">
        <v>2</v>
      </c>
      <c r="Z9" s="138">
        <f>Y46</f>
        <v>2.8</v>
      </c>
      <c r="AA9" s="127">
        <v>3</v>
      </c>
    </row>
    <row r="10" spans="1:29" ht="18.75" customHeight="1" x14ac:dyDescent="0.2">
      <c r="B10" s="128" t="s">
        <v>10</v>
      </c>
      <c r="C10" s="139"/>
      <c r="D10" s="130" t="str">
        <f>メイン!C14</f>
        <v>商業地域、防火地域</v>
      </c>
      <c r="E10" s="139"/>
      <c r="F10" s="139"/>
      <c r="G10" s="95"/>
      <c r="H10" s="118" t="s">
        <v>185</v>
      </c>
      <c r="I10" s="119"/>
      <c r="J10" s="140" t="str">
        <f>メイン!C32</f>
        <v>XX</v>
      </c>
      <c r="K10" s="131" t="s">
        <v>186</v>
      </c>
      <c r="L10" s="141"/>
      <c r="M10" s="142"/>
      <c r="N10" s="142"/>
      <c r="O10" s="143"/>
      <c r="R10" s="1" t="s">
        <v>392</v>
      </c>
      <c r="S10" s="1">
        <f>(S9-1)*25</f>
        <v>43.75</v>
      </c>
      <c r="U10" s="126" t="s">
        <v>385</v>
      </c>
      <c r="V10" s="144" t="s">
        <v>621</v>
      </c>
      <c r="W10" s="125">
        <v>5</v>
      </c>
      <c r="X10" s="125">
        <v>4</v>
      </c>
      <c r="Y10" s="125">
        <v>2</v>
      </c>
      <c r="Z10" s="138">
        <f>V57</f>
        <v>2.9</v>
      </c>
      <c r="AA10" s="127">
        <v>3</v>
      </c>
    </row>
    <row r="11" spans="1:29" ht="18.75" customHeight="1" x14ac:dyDescent="0.2">
      <c r="B11" s="145" t="s">
        <v>249</v>
      </c>
      <c r="C11" s="146"/>
      <c r="D11" s="134" t="str">
        <f>IF(メイン!F12="","",メイン!F12)</f>
        <v/>
      </c>
      <c r="E11" s="146"/>
      <c r="F11" s="147"/>
      <c r="G11" s="148"/>
      <c r="H11" s="132" t="str">
        <f>IF(メイン!I3=3,メイン!J33,メイン!I33)</f>
        <v>年間使用時間</v>
      </c>
      <c r="I11" s="133"/>
      <c r="J11" s="149" t="str">
        <f>IF(メイン!I3=3,メイン!C34,メイン!C33)</f>
        <v>XXX</v>
      </c>
      <c r="K11" s="473" t="str">
        <f>IF(メイン!I3=3,メイン!D34,メイン!D33)</f>
        <v>時間/年（想定値）</v>
      </c>
      <c r="L11" s="141"/>
      <c r="M11" s="142"/>
      <c r="N11" s="142"/>
      <c r="O11" s="143"/>
      <c r="R11" s="1" t="s">
        <v>393</v>
      </c>
      <c r="S11" s="1">
        <f>IF(S10&gt;H30,5,IF(S10&gt;=H31,4,IF(S10&gt;=H32,3,IF(S10&gt;=H33,2,1))))</f>
        <v>2</v>
      </c>
      <c r="U11" s="126" t="s">
        <v>386</v>
      </c>
      <c r="V11" s="144" t="s">
        <v>622</v>
      </c>
      <c r="W11" s="125">
        <v>5</v>
      </c>
      <c r="X11" s="125">
        <v>4</v>
      </c>
      <c r="Y11" s="125">
        <v>2</v>
      </c>
      <c r="Z11" s="138">
        <f>Y57</f>
        <v>3.3</v>
      </c>
      <c r="AA11" s="127">
        <v>3</v>
      </c>
    </row>
    <row r="12" spans="1:29" ht="18.75" customHeight="1" x14ac:dyDescent="0.2">
      <c r="B12" s="150" t="s">
        <v>187</v>
      </c>
      <c r="C12" s="151"/>
      <c r="D12" s="152" t="str">
        <f>メイン!C20</f>
        <v>○○</v>
      </c>
      <c r="E12" s="151"/>
      <c r="F12" s="151"/>
      <c r="G12" s="153"/>
      <c r="H12" s="132" t="s">
        <v>188</v>
      </c>
      <c r="I12" s="154"/>
      <c r="J12" s="847" t="str">
        <f>IF(メイン!C45=0,"",メイン!C45&amp;"評価")</f>
        <v>運用段階評価</v>
      </c>
      <c r="K12" s="848"/>
      <c r="L12" s="141"/>
      <c r="M12" s="155" t="s">
        <v>189</v>
      </c>
      <c r="N12" s="142"/>
      <c r="O12" s="143"/>
      <c r="R12" s="1" t="s">
        <v>396</v>
      </c>
      <c r="S12" s="1" t="str">
        <f>IF(S11=5,"S",IF(S11=4,"A",IF(S11=3,"B+",IF(S11=2,"B-","C"))))</f>
        <v>B-</v>
      </c>
      <c r="U12" s="126" t="s">
        <v>382</v>
      </c>
      <c r="V12" s="144" t="s">
        <v>523</v>
      </c>
      <c r="W12" s="125">
        <v>5</v>
      </c>
      <c r="X12" s="125">
        <v>4</v>
      </c>
      <c r="Y12" s="125">
        <v>2</v>
      </c>
      <c r="Z12" s="138">
        <f>S46</f>
        <v>2.8</v>
      </c>
      <c r="AA12" s="127">
        <v>3</v>
      </c>
    </row>
    <row r="13" spans="1:29" ht="14.25" x14ac:dyDescent="0.15">
      <c r="B13" s="454" t="s">
        <v>42</v>
      </c>
      <c r="C13" s="455"/>
      <c r="D13" s="835" t="str">
        <f>メイン!C15</f>
        <v>2020年●月</v>
      </c>
      <c r="E13" s="836"/>
      <c r="F13" s="456">
        <f>メイン!F15</f>
        <v>0</v>
      </c>
      <c r="G13" s="457"/>
      <c r="H13" s="118" t="s">
        <v>43</v>
      </c>
      <c r="I13" s="156"/>
      <c r="J13" s="157" t="str">
        <f>IF(メイン!C39=0,"",メイン!C39)</f>
        <v>201●年●月●日</v>
      </c>
      <c r="K13" s="158"/>
      <c r="L13" s="141"/>
      <c r="M13" s="159" t="s">
        <v>246</v>
      </c>
      <c r="N13" s="142"/>
      <c r="O13" s="143"/>
      <c r="R13" s="1"/>
      <c r="S13" s="1"/>
      <c r="U13" s="1" t="s">
        <v>521</v>
      </c>
      <c r="V13" s="1"/>
      <c r="W13" s="1"/>
      <c r="X13" s="1"/>
      <c r="Y13" s="1"/>
      <c r="Z13" s="1"/>
      <c r="AA13" s="1"/>
      <c r="AB13"/>
      <c r="AC13"/>
    </row>
    <row r="14" spans="1:29" ht="14.25" hidden="1" x14ac:dyDescent="0.15">
      <c r="B14" s="450" t="s">
        <v>259</v>
      </c>
      <c r="C14" s="121"/>
      <c r="D14" s="845" t="str">
        <f>メイン!C16</f>
        <v>2016年６月～８月</v>
      </c>
      <c r="E14" s="846"/>
      <c r="F14"/>
      <c r="G14"/>
      <c r="H14" s="118"/>
      <c r="I14" s="156"/>
      <c r="J14" s="157"/>
      <c r="K14" s="158"/>
      <c r="L14" s="141"/>
      <c r="M14" s="159"/>
      <c r="N14" s="142"/>
      <c r="O14" s="143"/>
      <c r="R14" s="1"/>
      <c r="S14" s="1"/>
      <c r="U14"/>
      <c r="V14"/>
      <c r="W14"/>
      <c r="X14"/>
      <c r="Y14"/>
      <c r="Z14"/>
      <c r="AA14"/>
      <c r="AB14"/>
      <c r="AC14"/>
    </row>
    <row r="15" spans="1:29" ht="14.25" x14ac:dyDescent="0.15">
      <c r="B15" s="458" t="s">
        <v>44</v>
      </c>
      <c r="C15" s="459"/>
      <c r="D15" s="460"/>
      <c r="E15" s="461" t="str">
        <f>メイン!C17</f>
        <v>XXX</v>
      </c>
      <c r="F15" s="456" t="s">
        <v>75</v>
      </c>
      <c r="G15" s="457"/>
      <c r="H15" s="118" t="s">
        <v>45</v>
      </c>
      <c r="I15" s="156"/>
      <c r="J15" s="164" t="str">
        <f>IF(メイン!C40=0,"",メイン!C40)</f>
        <v>○○○</v>
      </c>
      <c r="K15" s="158"/>
      <c r="L15" s="141"/>
      <c r="M15" s="159" t="s">
        <v>247</v>
      </c>
      <c r="N15" s="142"/>
      <c r="O15" s="143"/>
      <c r="R15" s="126" t="s">
        <v>606</v>
      </c>
      <c r="S15" s="165">
        <f>S11/5</f>
        <v>0.4</v>
      </c>
      <c r="U15"/>
      <c r="V15"/>
      <c r="W15"/>
      <c r="X15"/>
      <c r="Y15"/>
      <c r="Z15"/>
      <c r="AA15"/>
      <c r="AB15"/>
      <c r="AC15"/>
    </row>
    <row r="16" spans="1:29" ht="18.75" customHeight="1" x14ac:dyDescent="0.15">
      <c r="B16" s="118" t="s">
        <v>46</v>
      </c>
      <c r="C16" s="160"/>
      <c r="D16" s="161"/>
      <c r="E16" s="162" t="str">
        <f>メイン!C18</f>
        <v>XXX</v>
      </c>
      <c r="F16" s="163" t="s">
        <v>76</v>
      </c>
      <c r="G16" s="95"/>
      <c r="H16" s="118" t="s">
        <v>47</v>
      </c>
      <c r="I16" s="156"/>
      <c r="J16" s="157" t="str">
        <f>IF(メイン!C41=0,"",メイン!C41)</f>
        <v>201●年●月●日</v>
      </c>
      <c r="K16" s="158"/>
      <c r="L16" s="141"/>
      <c r="M16" s="142"/>
      <c r="N16" s="142"/>
      <c r="O16" s="143"/>
      <c r="R16" s="126" t="s">
        <v>50</v>
      </c>
      <c r="S16" s="171">
        <f>1-S15</f>
        <v>0.6</v>
      </c>
      <c r="V16" s="86"/>
      <c r="Z16" s="86"/>
    </row>
    <row r="17" spans="2:35" ht="18" customHeight="1" thickBot="1" x14ac:dyDescent="0.2">
      <c r="B17" s="118" t="s">
        <v>48</v>
      </c>
      <c r="C17" s="160"/>
      <c r="D17" s="161"/>
      <c r="E17" s="166">
        <f>メイン!C19</f>
        <v>3000</v>
      </c>
      <c r="F17" s="167" t="s">
        <v>75</v>
      </c>
      <c r="G17" s="95"/>
      <c r="H17" s="118" t="s">
        <v>49</v>
      </c>
      <c r="I17" s="156"/>
      <c r="J17" s="164" t="str">
        <f>IF(メイン!C42=0,"",メイン!C42)</f>
        <v>○○○</v>
      </c>
      <c r="K17" s="158"/>
      <c r="L17" s="168"/>
      <c r="M17" s="169"/>
      <c r="N17" s="169"/>
      <c r="O17" s="170"/>
      <c r="S17" s="95"/>
      <c r="T17" s="86"/>
      <c r="U17" s="172"/>
      <c r="V17" s="86"/>
      <c r="W17" s="86"/>
      <c r="X17" s="86"/>
      <c r="Y17" s="86"/>
      <c r="Z17" s="86"/>
      <c r="AA17" s="86"/>
      <c r="AB17" s="86"/>
    </row>
    <row r="18" spans="2:35" ht="15" hidden="1" thickBot="1" x14ac:dyDescent="0.2">
      <c r="B18" s="449" t="s">
        <v>51</v>
      </c>
      <c r="C18" s="95"/>
      <c r="D18" s="451" t="s">
        <v>252</v>
      </c>
      <c r="E18"/>
      <c r="F18"/>
      <c r="G18"/>
      <c r="H18"/>
      <c r="I18"/>
      <c r="J18"/>
      <c r="K18"/>
      <c r="L18" s="173" t="s">
        <v>52</v>
      </c>
      <c r="M18" s="174" t="s">
        <v>53</v>
      </c>
      <c r="N18" s="451" t="s">
        <v>252</v>
      </c>
      <c r="O18" s="137"/>
      <c r="R18" s="86"/>
      <c r="S18" s="86"/>
      <c r="T18" s="86"/>
      <c r="U18" s="86"/>
      <c r="V18" s="86"/>
      <c r="W18" s="86"/>
      <c r="X18" s="86"/>
      <c r="Y18" s="86"/>
      <c r="Z18" s="86"/>
      <c r="AA18" s="86"/>
      <c r="AB18" s="86"/>
    </row>
    <row r="19" spans="2:35" ht="15" hidden="1" thickBot="1" x14ac:dyDescent="0.2">
      <c r="B19" s="449" t="s">
        <v>54</v>
      </c>
      <c r="C19" s="175"/>
      <c r="D19" s="451" t="s">
        <v>252</v>
      </c>
      <c r="E19"/>
      <c r="F19"/>
      <c r="G19"/>
      <c r="H19"/>
      <c r="I19"/>
      <c r="J19"/>
      <c r="K19"/>
      <c r="L19" s="176"/>
      <c r="M19" s="174" t="s">
        <v>55</v>
      </c>
      <c r="N19" s="451" t="s">
        <v>252</v>
      </c>
      <c r="O19" s="177"/>
      <c r="R19" s="167"/>
      <c r="S19" s="119"/>
      <c r="T19" s="86"/>
      <c r="U19" s="86"/>
      <c r="V19" s="119"/>
      <c r="W19" s="122"/>
      <c r="X19" s="86"/>
      <c r="Y19" s="86"/>
      <c r="Z19" s="86"/>
      <c r="AA19" s="86"/>
      <c r="AB19" s="86"/>
    </row>
    <row r="20" spans="2:35" ht="15" hidden="1" thickBot="1" x14ac:dyDescent="0.2">
      <c r="B20" s="449" t="s">
        <v>56</v>
      </c>
      <c r="C20" s="119"/>
      <c r="D20" s="451" t="s">
        <v>252</v>
      </c>
      <c r="E20"/>
      <c r="F20"/>
      <c r="G20"/>
      <c r="H20"/>
      <c r="I20"/>
      <c r="J20"/>
      <c r="K20"/>
      <c r="L20" s="176"/>
      <c r="M20" s="174" t="s">
        <v>57</v>
      </c>
      <c r="N20" s="451" t="s">
        <v>252</v>
      </c>
      <c r="O20" s="177"/>
      <c r="R20" s="167"/>
      <c r="S20" s="119"/>
      <c r="T20" s="86"/>
      <c r="U20" s="86"/>
      <c r="V20" s="119"/>
      <c r="W20" s="122"/>
      <c r="X20" s="86"/>
      <c r="Y20" s="86"/>
      <c r="Z20" s="86"/>
      <c r="AA20" s="86"/>
      <c r="AB20" s="86"/>
    </row>
    <row r="21" spans="2:35" ht="15" hidden="1" thickBot="1" x14ac:dyDescent="0.2">
      <c r="B21" s="449" t="s">
        <v>58</v>
      </c>
      <c r="C21" s="139"/>
      <c r="D21" s="451" t="s">
        <v>252</v>
      </c>
      <c r="E21"/>
      <c r="F21"/>
      <c r="G21"/>
      <c r="H21"/>
      <c r="I21"/>
      <c r="J21"/>
      <c r="K21"/>
      <c r="L21" s="180"/>
      <c r="M21" s="181" t="s">
        <v>59</v>
      </c>
      <c r="N21" s="451" t="s">
        <v>252</v>
      </c>
      <c r="O21" s="182"/>
      <c r="R21" s="167"/>
      <c r="S21" s="119"/>
      <c r="T21" s="86"/>
      <c r="U21" s="86"/>
      <c r="V21" s="119"/>
      <c r="W21" s="122"/>
      <c r="X21" s="86"/>
      <c r="Y21" s="86"/>
      <c r="Z21" s="86"/>
      <c r="AA21" s="86"/>
      <c r="AB21" s="86"/>
    </row>
    <row r="22" spans="2:35" ht="6.75" customHeight="1" thickBot="1" x14ac:dyDescent="0.2">
      <c r="B22" s="183"/>
      <c r="C22" s="184"/>
      <c r="D22" s="183"/>
      <c r="E22" s="185"/>
      <c r="F22" s="185"/>
      <c r="G22" s="185"/>
      <c r="H22" s="185"/>
      <c r="I22" s="186"/>
      <c r="J22" s="187"/>
      <c r="K22" s="188"/>
      <c r="L22" s="185"/>
      <c r="M22" s="185"/>
      <c r="N22" s="185"/>
      <c r="O22" s="185"/>
      <c r="R22" s="167"/>
      <c r="S22" s="119"/>
      <c r="T22" s="86"/>
      <c r="U22" s="86"/>
      <c r="V22" s="119"/>
      <c r="W22" s="122"/>
      <c r="X22" s="86"/>
      <c r="Y22" s="86"/>
      <c r="Z22" s="86"/>
      <c r="AA22" s="86"/>
      <c r="AB22" s="86"/>
    </row>
    <row r="23" spans="2:35" ht="18.75" thickBot="1" x14ac:dyDescent="0.2">
      <c r="B23" s="189" t="s">
        <v>537</v>
      </c>
      <c r="C23" s="190"/>
      <c r="D23" s="191"/>
      <c r="E23" s="192"/>
      <c r="F23" s="192"/>
      <c r="G23" s="192"/>
      <c r="H23" s="192"/>
      <c r="I23" s="192"/>
      <c r="J23" s="724" t="s">
        <v>387</v>
      </c>
      <c r="K23" s="725"/>
      <c r="L23" s="725"/>
      <c r="M23" s="725"/>
      <c r="N23" s="726"/>
      <c r="O23" s="727"/>
      <c r="R23"/>
      <c r="S23"/>
      <c r="T23"/>
      <c r="U23"/>
      <c r="V23"/>
      <c r="W23"/>
      <c r="X23"/>
      <c r="Y23"/>
      <c r="Z23"/>
      <c r="AA23"/>
      <c r="AB23"/>
      <c r="AC23"/>
      <c r="AD23"/>
      <c r="AE23"/>
      <c r="AF23"/>
      <c r="AG23"/>
      <c r="AH23"/>
      <c r="AI23"/>
    </row>
    <row r="24" spans="2:35" ht="15" customHeight="1" x14ac:dyDescent="0.15">
      <c r="B24" s="136"/>
      <c r="C24" s="95"/>
      <c r="D24" s="95"/>
      <c r="E24" s="95"/>
      <c r="F24" s="95"/>
      <c r="G24" s="95"/>
      <c r="H24" s="95"/>
      <c r="I24" s="95"/>
      <c r="J24" s="136"/>
      <c r="K24" s="95"/>
      <c r="L24" s="95"/>
      <c r="M24" s="95"/>
      <c r="N24" s="95"/>
      <c r="O24" s="137"/>
      <c r="P24" s="95"/>
      <c r="Q24" s="95"/>
      <c r="R24"/>
      <c r="S24"/>
      <c r="T24"/>
      <c r="U24"/>
      <c r="V24"/>
      <c r="W24"/>
      <c r="X24"/>
      <c r="Y24"/>
      <c r="Z24"/>
      <c r="AA24"/>
      <c r="AB24"/>
      <c r="AC24"/>
      <c r="AD24"/>
      <c r="AE24"/>
      <c r="AF24"/>
      <c r="AG24"/>
      <c r="AH24"/>
      <c r="AI24"/>
    </row>
    <row r="25" spans="2:35" ht="24" customHeight="1" x14ac:dyDescent="0.15">
      <c r="B25" s="193"/>
      <c r="C25" s="483" t="s">
        <v>395</v>
      </c>
      <c r="D25" s="570" t="str">
        <f>S12</f>
        <v>B-</v>
      </c>
      <c r="E25" s="95"/>
      <c r="F25" s="194">
        <f>S10</f>
        <v>43.75</v>
      </c>
      <c r="G25" s="424" t="s">
        <v>394</v>
      </c>
      <c r="H25"/>
      <c r="I25"/>
      <c r="J25" s="195"/>
      <c r="K25" s="95"/>
      <c r="L25" s="95"/>
      <c r="M25" s="95"/>
      <c r="N25" s="95"/>
      <c r="O25" s="137"/>
      <c r="P25" s="95"/>
      <c r="Q25" s="95"/>
      <c r="R25"/>
      <c r="S25"/>
      <c r="T25"/>
      <c r="U25"/>
      <c r="V25"/>
      <c r="W25"/>
      <c r="X25"/>
      <c r="Y25"/>
      <c r="Z25"/>
      <c r="AA25"/>
      <c r="AB25"/>
      <c r="AC25"/>
      <c r="AD25"/>
      <c r="AE25"/>
      <c r="AF25"/>
      <c r="AG25"/>
      <c r="AH25"/>
      <c r="AI25"/>
    </row>
    <row r="26" spans="2:35" ht="15" customHeight="1" x14ac:dyDescent="0.15">
      <c r="B26" s="136"/>
      <c r="C26" s="95"/>
      <c r="D26" s="95"/>
      <c r="E26" s="95"/>
      <c r="F26" s="95"/>
      <c r="G26" s="95"/>
      <c r="H26"/>
      <c r="I26"/>
      <c r="J26" s="195"/>
      <c r="K26" s="95"/>
      <c r="L26" s="95"/>
      <c r="M26" s="95"/>
      <c r="N26" s="95"/>
      <c r="O26" s="137"/>
      <c r="P26" s="95"/>
      <c r="Q26" s="95"/>
      <c r="R26"/>
      <c r="S26"/>
      <c r="T26"/>
      <c r="U26"/>
      <c r="V26"/>
      <c r="W26"/>
      <c r="X26"/>
      <c r="Y26"/>
      <c r="Z26"/>
      <c r="AA26"/>
      <c r="AB26"/>
      <c r="AC26"/>
      <c r="AD26"/>
      <c r="AE26"/>
      <c r="AF26"/>
      <c r="AG26"/>
      <c r="AH26"/>
      <c r="AI26"/>
    </row>
    <row r="27" spans="2:35" ht="15" customHeight="1" x14ac:dyDescent="0.15">
      <c r="B27" s="136"/>
      <c r="C27" s="95"/>
      <c r="D27" s="95"/>
      <c r="E27" s="95"/>
      <c r="F27" s="95"/>
      <c r="G27" s="95"/>
      <c r="H27"/>
      <c r="I27"/>
      <c r="J27" s="136"/>
      <c r="K27" s="95"/>
      <c r="L27" s="95"/>
      <c r="M27" s="95"/>
      <c r="O27" s="137"/>
      <c r="P27" s="95"/>
      <c r="Q27" s="95"/>
      <c r="R27"/>
      <c r="S27"/>
      <c r="T27"/>
      <c r="U27"/>
      <c r="V27"/>
      <c r="W27"/>
      <c r="X27"/>
      <c r="Y27"/>
      <c r="Z27"/>
      <c r="AA27"/>
      <c r="AB27"/>
      <c r="AC27"/>
      <c r="AD27"/>
      <c r="AE27"/>
      <c r="AF27"/>
      <c r="AG27"/>
      <c r="AH27"/>
      <c r="AI27"/>
    </row>
    <row r="28" spans="2:35" ht="15" customHeight="1" x14ac:dyDescent="0.15">
      <c r="B28" s="136"/>
      <c r="C28" s="95"/>
      <c r="D28" s="95"/>
      <c r="E28" s="95"/>
      <c r="F28" s="95"/>
      <c r="G28" s="95"/>
      <c r="H28"/>
      <c r="I28"/>
      <c r="J28" s="136"/>
      <c r="K28" s="95"/>
      <c r="L28" s="95"/>
      <c r="M28" s="95"/>
      <c r="N28" s="95"/>
      <c r="O28" s="137"/>
      <c r="P28" s="95"/>
      <c r="Q28" s="95"/>
      <c r="R28"/>
      <c r="S28"/>
      <c r="T28"/>
      <c r="U28"/>
      <c r="V28"/>
      <c r="W28"/>
      <c r="X28"/>
      <c r="Y28"/>
      <c r="Z28"/>
      <c r="AA28"/>
      <c r="AB28"/>
      <c r="AC28"/>
      <c r="AD28"/>
      <c r="AE28"/>
      <c r="AF28"/>
      <c r="AG28"/>
      <c r="AH28"/>
      <c r="AI28"/>
    </row>
    <row r="29" spans="2:35" ht="15" customHeight="1" x14ac:dyDescent="0.15">
      <c r="B29" s="136"/>
      <c r="C29" s="95"/>
      <c r="D29" s="95"/>
      <c r="E29" s="95"/>
      <c r="F29" s="95"/>
      <c r="G29" s="95"/>
      <c r="H29"/>
      <c r="I29"/>
      <c r="J29" s="196"/>
      <c r="K29" s="197"/>
      <c r="L29" s="95"/>
      <c r="M29" s="95"/>
      <c r="N29" s="198"/>
      <c r="O29" s="199"/>
      <c r="P29" s="95"/>
      <c r="Q29" s="95"/>
      <c r="R29"/>
      <c r="S29"/>
      <c r="T29"/>
      <c r="U29"/>
      <c r="V29"/>
      <c r="W29"/>
      <c r="X29"/>
      <c r="Y29"/>
      <c r="Z29"/>
      <c r="AA29"/>
      <c r="AB29"/>
      <c r="AC29"/>
      <c r="AD29"/>
      <c r="AE29"/>
      <c r="AF29"/>
      <c r="AG29"/>
      <c r="AH29"/>
      <c r="AI29"/>
    </row>
    <row r="30" spans="2:35" ht="15" customHeight="1" x14ac:dyDescent="0.15">
      <c r="B30" s="136"/>
      <c r="C30" s="95"/>
      <c r="D30" s="480" t="s">
        <v>538</v>
      </c>
      <c r="E30" s="95"/>
      <c r="F30" s="95"/>
      <c r="G30" s="481" t="s">
        <v>667</v>
      </c>
      <c r="H30" s="482">
        <v>75</v>
      </c>
      <c r="I30"/>
      <c r="J30" s="196"/>
      <c r="K30" s="197"/>
      <c r="L30" s="95"/>
      <c r="M30" s="95"/>
      <c r="N30" s="198"/>
      <c r="O30" s="199"/>
      <c r="P30" s="95"/>
      <c r="Q30" s="95"/>
      <c r="R30"/>
      <c r="S30"/>
      <c r="T30"/>
      <c r="U30"/>
      <c r="V30"/>
      <c r="W30"/>
      <c r="X30"/>
      <c r="Y30"/>
      <c r="Z30"/>
      <c r="AA30"/>
      <c r="AB30"/>
      <c r="AC30"/>
      <c r="AD30"/>
      <c r="AE30"/>
      <c r="AF30"/>
      <c r="AG30"/>
      <c r="AH30"/>
      <c r="AI30"/>
    </row>
    <row r="31" spans="2:35" ht="15" customHeight="1" x14ac:dyDescent="0.15">
      <c r="B31" s="136"/>
      <c r="C31" s="95"/>
      <c r="D31" s="480" t="s">
        <v>539</v>
      </c>
      <c r="E31" s="95"/>
      <c r="F31" s="95"/>
      <c r="G31" s="481" t="s">
        <v>389</v>
      </c>
      <c r="H31" s="482">
        <v>65</v>
      </c>
      <c r="I31"/>
      <c r="J31" s="196"/>
      <c r="K31" s="197"/>
      <c r="L31" s="95"/>
      <c r="M31" s="95"/>
      <c r="N31" s="198"/>
      <c r="O31" s="199"/>
      <c r="P31" s="95"/>
      <c r="Q31" s="95"/>
      <c r="R31"/>
      <c r="S31"/>
      <c r="T31"/>
      <c r="U31"/>
      <c r="V31"/>
      <c r="W31"/>
      <c r="X31"/>
      <c r="Y31"/>
      <c r="Z31"/>
      <c r="AA31"/>
      <c r="AB31"/>
      <c r="AC31"/>
      <c r="AD31"/>
      <c r="AE31"/>
      <c r="AF31"/>
      <c r="AG31"/>
      <c r="AH31"/>
      <c r="AI31"/>
    </row>
    <row r="32" spans="2:35" ht="15" customHeight="1" x14ac:dyDescent="0.15">
      <c r="B32" s="136"/>
      <c r="C32" s="95"/>
      <c r="D32" s="480" t="s">
        <v>540</v>
      </c>
      <c r="E32" s="95"/>
      <c r="F32" s="95"/>
      <c r="G32" s="481" t="s">
        <v>389</v>
      </c>
      <c r="H32" s="482">
        <v>50</v>
      </c>
      <c r="I32"/>
      <c r="J32" s="196"/>
      <c r="K32" s="197"/>
      <c r="L32" s="95"/>
      <c r="M32" s="95"/>
      <c r="N32" s="198"/>
      <c r="O32" s="199"/>
      <c r="P32" s="95"/>
      <c r="Q32" s="95"/>
      <c r="R32"/>
      <c r="S32"/>
      <c r="T32"/>
      <c r="U32"/>
      <c r="V32"/>
      <c r="W32"/>
      <c r="X32"/>
      <c r="Y32"/>
      <c r="Z32"/>
      <c r="AA32"/>
      <c r="AB32"/>
      <c r="AC32"/>
      <c r="AD32"/>
      <c r="AE32"/>
      <c r="AF32"/>
      <c r="AG32"/>
      <c r="AH32"/>
      <c r="AI32"/>
    </row>
    <row r="33" spans="2:35" ht="15" customHeight="1" x14ac:dyDescent="0.15">
      <c r="B33" s="136"/>
      <c r="C33" s="95"/>
      <c r="D33" s="480" t="s">
        <v>541</v>
      </c>
      <c r="E33" s="95"/>
      <c r="F33" s="95"/>
      <c r="G33" s="481" t="s">
        <v>389</v>
      </c>
      <c r="H33" s="482">
        <v>40</v>
      </c>
      <c r="I33"/>
      <c r="J33" s="196"/>
      <c r="K33" s="197"/>
      <c r="L33" s="95"/>
      <c r="M33" s="95"/>
      <c r="N33" s="198"/>
      <c r="O33" s="199"/>
      <c r="P33" s="95"/>
      <c r="Q33" s="95"/>
      <c r="R33"/>
      <c r="S33"/>
      <c r="T33"/>
      <c r="U33"/>
      <c r="V33"/>
      <c r="W33"/>
      <c r="X33"/>
      <c r="Y33"/>
      <c r="Z33"/>
      <c r="AA33"/>
      <c r="AB33"/>
      <c r="AC33"/>
      <c r="AD33"/>
      <c r="AE33"/>
      <c r="AF33"/>
      <c r="AG33"/>
      <c r="AH33"/>
      <c r="AI33"/>
    </row>
    <row r="34" spans="2:35" ht="15" customHeight="1" x14ac:dyDescent="0.15">
      <c r="B34" s="136"/>
      <c r="C34" s="95"/>
      <c r="D34" s="480" t="s">
        <v>542</v>
      </c>
      <c r="E34" s="95"/>
      <c r="F34" s="95"/>
      <c r="G34" s="481" t="s">
        <v>390</v>
      </c>
      <c r="H34" s="482">
        <v>40</v>
      </c>
      <c r="I34"/>
      <c r="J34" s="196"/>
      <c r="K34" s="197"/>
      <c r="L34" s="95"/>
      <c r="M34" s="95"/>
      <c r="N34" s="198"/>
      <c r="O34" s="199"/>
      <c r="P34" s="95"/>
      <c r="Q34" s="95"/>
      <c r="R34"/>
      <c r="S34"/>
      <c r="T34"/>
      <c r="U34"/>
      <c r="V34"/>
      <c r="W34"/>
      <c r="X34"/>
      <c r="Y34"/>
      <c r="Z34"/>
      <c r="AA34"/>
      <c r="AB34" s="86"/>
    </row>
    <row r="35" spans="2:35" ht="15" customHeight="1" x14ac:dyDescent="0.15">
      <c r="B35" s="136"/>
      <c r="C35" s="95"/>
      <c r="D35" s="95"/>
      <c r="E35" s="95"/>
      <c r="F35" s="95"/>
      <c r="G35" s="95"/>
      <c r="H35" s="95"/>
      <c r="I35"/>
      <c r="J35" s="196"/>
      <c r="K35" s="95"/>
      <c r="L35" s="95"/>
      <c r="M35" s="95"/>
      <c r="N35" s="95"/>
      <c r="O35" s="137"/>
      <c r="P35" s="95"/>
      <c r="Q35" s="95"/>
      <c r="R35"/>
      <c r="S35"/>
      <c r="T35"/>
      <c r="U35"/>
      <c r="V35"/>
      <c r="W35"/>
      <c r="X35"/>
      <c r="Y35"/>
      <c r="Z35"/>
      <c r="AA35"/>
      <c r="AB35" s="86"/>
    </row>
    <row r="36" spans="2:35" ht="15.75" hidden="1" customHeight="1" x14ac:dyDescent="0.15">
      <c r="B36" s="136"/>
      <c r="C36" s="95"/>
      <c r="D36" s="95"/>
      <c r="E36" s="95"/>
      <c r="F36" s="95"/>
      <c r="G36" s="95"/>
      <c r="H36" s="95"/>
      <c r="I36"/>
      <c r="J36" s="196"/>
      <c r="K36" s="95"/>
      <c r="L36" s="95"/>
      <c r="M36" s="95"/>
      <c r="N36" s="200"/>
      <c r="O36" s="137"/>
      <c r="P36" s="95"/>
      <c r="Q36" s="95"/>
      <c r="R36"/>
      <c r="S36"/>
      <c r="T36"/>
      <c r="U36"/>
      <c r="V36"/>
      <c r="W36"/>
      <c r="X36"/>
      <c r="Y36"/>
      <c r="Z36"/>
      <c r="AA36"/>
      <c r="AB36" s="86"/>
    </row>
    <row r="37" spans="2:35" ht="15.75" hidden="1" customHeight="1" x14ac:dyDescent="0.15">
      <c r="B37" s="136"/>
      <c r="C37" s="95"/>
      <c r="D37" s="95"/>
      <c r="E37" s="95"/>
      <c r="F37" s="95"/>
      <c r="G37" s="95"/>
      <c r="H37" s="95"/>
      <c r="I37"/>
      <c r="J37" s="196"/>
      <c r="K37" s="95"/>
      <c r="L37" s="95"/>
      <c r="M37" s="95"/>
      <c r="N37" s="201"/>
      <c r="O37" s="137"/>
      <c r="P37" s="95"/>
      <c r="Q37" s="95"/>
      <c r="R37"/>
      <c r="S37"/>
      <c r="T37"/>
      <c r="U37"/>
      <c r="V37"/>
      <c r="W37"/>
      <c r="X37"/>
      <c r="Y37"/>
      <c r="Z37"/>
      <c r="AA37"/>
      <c r="AB37" s="86"/>
    </row>
    <row r="38" spans="2:35" ht="15.75" hidden="1" customHeight="1" x14ac:dyDescent="0.2">
      <c r="B38" s="136"/>
      <c r="C38" s="81"/>
      <c r="D38" s="95"/>
      <c r="E38" s="95"/>
      <c r="F38" s="95"/>
      <c r="G38" s="95"/>
      <c r="H38" s="95"/>
      <c r="I38"/>
      <c r="J38" s="136"/>
      <c r="K38" s="202"/>
      <c r="L38" s="95"/>
      <c r="M38" s="95"/>
      <c r="N38" s="95"/>
      <c r="O38" s="137"/>
      <c r="P38" s="95"/>
      <c r="Q38" s="95"/>
      <c r="R38"/>
      <c r="S38"/>
      <c r="T38"/>
      <c r="U38"/>
      <c r="V38"/>
      <c r="W38"/>
      <c r="X38"/>
      <c r="Y38"/>
      <c r="Z38"/>
      <c r="AA38"/>
      <c r="AB38" s="86"/>
    </row>
    <row r="39" spans="2:35" ht="15" customHeight="1" thickBot="1" x14ac:dyDescent="0.2">
      <c r="B39" s="203"/>
      <c r="C39" s="178"/>
      <c r="D39" s="178"/>
      <c r="E39" s="574"/>
      <c r="F39" s="178"/>
      <c r="G39" s="178"/>
      <c r="H39"/>
      <c r="I39"/>
      <c r="J39" s="203"/>
      <c r="K39" s="204"/>
      <c r="L39" s="95"/>
      <c r="M39" s="95"/>
      <c r="N39" s="178"/>
      <c r="O39" s="205"/>
      <c r="P39" s="95"/>
      <c r="Q39" s="95"/>
      <c r="R39"/>
      <c r="S39"/>
      <c r="T39"/>
      <c r="U39"/>
      <c r="V39"/>
      <c r="W39"/>
      <c r="X39"/>
      <c r="Y39"/>
      <c r="Z39"/>
      <c r="AA39"/>
    </row>
    <row r="40" spans="2:35" ht="18" customHeight="1" thickBot="1" x14ac:dyDescent="0.2">
      <c r="B40" s="206" t="s">
        <v>388</v>
      </c>
      <c r="C40" s="207"/>
      <c r="D40" s="208"/>
      <c r="E40" s="207"/>
      <c r="F40" s="207"/>
      <c r="G40" s="207"/>
      <c r="H40" s="209"/>
      <c r="I40" s="210"/>
      <c r="J40" s="207"/>
      <c r="K40" s="207"/>
      <c r="L40" s="207"/>
      <c r="M40" s="211"/>
      <c r="N40" s="211"/>
      <c r="O40" s="212"/>
      <c r="R40"/>
      <c r="S40"/>
      <c r="T40"/>
      <c r="U40"/>
      <c r="V40"/>
      <c r="W40"/>
      <c r="X40"/>
      <c r="Y40"/>
      <c r="Z40"/>
      <c r="AA40"/>
    </row>
    <row r="41" spans="2:35" ht="14.25" x14ac:dyDescent="0.15">
      <c r="B41" s="672" t="s">
        <v>617</v>
      </c>
      <c r="C41" s="237"/>
      <c r="D41" s="238"/>
      <c r="E41" s="237"/>
      <c r="F41" s="237"/>
      <c r="G41" s="237"/>
      <c r="H41" s="237"/>
      <c r="I41" s="237"/>
      <c r="J41" s="237"/>
      <c r="K41" s="484"/>
      <c r="L41" s="239"/>
      <c r="M41" s="240"/>
      <c r="N41" s="240"/>
      <c r="O41" s="241"/>
      <c r="R41"/>
      <c r="S41"/>
      <c r="T41"/>
      <c r="U41"/>
      <c r="V41"/>
      <c r="W41"/>
      <c r="X41"/>
      <c r="Y41"/>
      <c r="Z41"/>
      <c r="AA41"/>
    </row>
    <row r="42" spans="2:35" ht="14.25" x14ac:dyDescent="0.15">
      <c r="B42" s="136"/>
      <c r="C42" s="667" t="str">
        <f>R46</f>
        <v>Qw1 
健康性・快適性</v>
      </c>
      <c r="D42" s="480"/>
      <c r="E42" s="480"/>
      <c r="F42" s="480"/>
      <c r="G42" s="480"/>
      <c r="H42" s="480"/>
      <c r="I42" s="667" t="str">
        <f>U46</f>
        <v>Qw2 
利便性向上</v>
      </c>
      <c r="J42" s="480"/>
      <c r="K42" s="480"/>
      <c r="L42" s="667" t="str">
        <f>X46</f>
        <v>Qw3 
安全・安心性</v>
      </c>
      <c r="M42" s="480"/>
      <c r="N42" s="480"/>
      <c r="O42" s="668"/>
      <c r="R42"/>
      <c r="S42"/>
      <c r="T42"/>
      <c r="U42"/>
      <c r="V42"/>
      <c r="W42"/>
      <c r="X42"/>
      <c r="Y42"/>
      <c r="Z42"/>
      <c r="AA42"/>
    </row>
    <row r="43" spans="2:35" ht="15" customHeight="1" x14ac:dyDescent="0.15">
      <c r="B43" s="136"/>
      <c r="C43" s="480"/>
      <c r="D43" s="480"/>
      <c r="E43" s="480"/>
      <c r="F43" s="480"/>
      <c r="G43" s="669" t="s">
        <v>609</v>
      </c>
      <c r="H43" s="678">
        <f>S46</f>
        <v>2.8</v>
      </c>
      <c r="I43" s="480"/>
      <c r="J43" s="676" t="s">
        <v>609</v>
      </c>
      <c r="K43" s="678">
        <f>V46</f>
        <v>2.7</v>
      </c>
      <c r="L43" s="480"/>
      <c r="M43" s="480"/>
      <c r="N43" s="676" t="s">
        <v>618</v>
      </c>
      <c r="O43" s="677">
        <f>Y46</f>
        <v>2.8</v>
      </c>
      <c r="R43"/>
      <c r="S43"/>
      <c r="T43"/>
      <c r="U43"/>
      <c r="V43"/>
      <c r="W43"/>
      <c r="X43"/>
      <c r="Y43"/>
      <c r="Z43"/>
      <c r="AA43"/>
    </row>
    <row r="44" spans="2:35" ht="15" customHeight="1" x14ac:dyDescent="0.15">
      <c r="B44" s="136"/>
      <c r="C44" s="480"/>
      <c r="D44" s="480"/>
      <c r="E44" s="480"/>
      <c r="F44" s="480"/>
      <c r="G44" s="480"/>
      <c r="H44" s="480"/>
      <c r="I44" s="480"/>
      <c r="J44" s="480"/>
      <c r="K44" s="480"/>
      <c r="L44" s="480"/>
      <c r="M44" s="480"/>
      <c r="N44" s="480"/>
      <c r="O44" s="668"/>
      <c r="S44" s="95"/>
      <c r="AA44" s="86"/>
      <c r="AB44" s="86"/>
      <c r="AC44" s="213"/>
      <c r="AF44" s="213"/>
      <c r="AG44" s="213"/>
      <c r="AI44" s="213"/>
    </row>
    <row r="45" spans="2:35" ht="15" customHeight="1" x14ac:dyDescent="0.15">
      <c r="B45" s="136"/>
      <c r="C45" s="480"/>
      <c r="D45" s="480"/>
      <c r="E45" s="480"/>
      <c r="F45" s="480"/>
      <c r="G45" s="480"/>
      <c r="H45" s="480"/>
      <c r="I45" s="480"/>
      <c r="J45" s="480"/>
      <c r="K45" s="480"/>
      <c r="L45" s="480"/>
      <c r="M45" s="480"/>
      <c r="N45" s="480"/>
      <c r="O45" s="668"/>
      <c r="R45" s="1"/>
      <c r="S45" s="1" t="s">
        <v>182</v>
      </c>
      <c r="T45" s="1" t="s">
        <v>74</v>
      </c>
      <c r="U45" s="1"/>
      <c r="V45" s="1" t="s">
        <v>182</v>
      </c>
      <c r="W45" s="1" t="s">
        <v>74</v>
      </c>
      <c r="X45" s="1"/>
      <c r="Y45" s="1" t="s">
        <v>182</v>
      </c>
      <c r="Z45" s="1" t="s">
        <v>74</v>
      </c>
      <c r="AA45" s="86"/>
      <c r="AB45" s="86"/>
    </row>
    <row r="46" spans="2:35" ht="15" customHeight="1" x14ac:dyDescent="0.15">
      <c r="B46" s="136"/>
      <c r="C46" s="480"/>
      <c r="D46" s="480"/>
      <c r="E46" s="480"/>
      <c r="F46" s="480"/>
      <c r="G46" s="480"/>
      <c r="H46" s="480"/>
      <c r="I46" s="480"/>
      <c r="J46" s="480"/>
      <c r="K46" s="480"/>
      <c r="L46" s="480"/>
      <c r="M46" s="480"/>
      <c r="N46" s="480"/>
      <c r="O46" s="668"/>
      <c r="R46" s="1" t="str">
        <f>V12</f>
        <v>Qw1 
健康性・快適性</v>
      </c>
      <c r="S46" s="596">
        <f>スコア!J10</f>
        <v>2.8</v>
      </c>
      <c r="T46" s="596">
        <f>スコア!O10</f>
        <v>2.8083333333333331</v>
      </c>
      <c r="U46" s="1" t="str">
        <f>V8</f>
        <v>Qw2 
利便性向上</v>
      </c>
      <c r="V46" s="596">
        <f>スコア!J49</f>
        <v>2.7</v>
      </c>
      <c r="W46" s="596">
        <f>スコア!O49</f>
        <v>2.75</v>
      </c>
      <c r="X46" s="1" t="str">
        <f>V9</f>
        <v>Qw3 
安全・安心性</v>
      </c>
      <c r="Y46" s="596">
        <f>スコア!J57</f>
        <v>2.8</v>
      </c>
      <c r="Z46" s="596">
        <f>スコア!O57</f>
        <v>2.875</v>
      </c>
      <c r="AA46" s="86"/>
      <c r="AB46" s="86"/>
    </row>
    <row r="47" spans="2:35" ht="15" customHeight="1" x14ac:dyDescent="0.15">
      <c r="B47" s="136"/>
      <c r="C47" s="480"/>
      <c r="D47" s="480"/>
      <c r="E47" s="480"/>
      <c r="F47" s="480"/>
      <c r="G47" s="480"/>
      <c r="H47" s="480"/>
      <c r="I47" s="480"/>
      <c r="J47" s="480"/>
      <c r="K47" s="480"/>
      <c r="L47" s="480"/>
      <c r="M47" s="480"/>
      <c r="N47" s="480"/>
      <c r="O47" s="668"/>
      <c r="S47" s="95"/>
      <c r="AA47" s="86"/>
      <c r="AB47" s="86"/>
    </row>
    <row r="48" spans="2:35" ht="15" customHeight="1" x14ac:dyDescent="0.15">
      <c r="B48" s="136"/>
      <c r="C48" s="480"/>
      <c r="D48" s="480"/>
      <c r="E48" s="480"/>
      <c r="F48" s="480"/>
      <c r="G48" s="480"/>
      <c r="H48" s="480"/>
      <c r="I48" s="480"/>
      <c r="J48" s="480"/>
      <c r="K48" s="480"/>
      <c r="L48" s="480"/>
      <c r="M48" s="480"/>
      <c r="N48" s="480"/>
      <c r="O48" s="668"/>
      <c r="R48" s="1"/>
      <c r="S48" s="1" t="s">
        <v>135</v>
      </c>
      <c r="T48" s="1" t="s">
        <v>136</v>
      </c>
      <c r="U48" s="1"/>
      <c r="V48" s="1" t="s">
        <v>135</v>
      </c>
      <c r="W48" s="1" t="s">
        <v>136</v>
      </c>
      <c r="X48" s="1"/>
      <c r="Y48" s="1" t="s">
        <v>135</v>
      </c>
      <c r="Z48" s="1" t="s">
        <v>136</v>
      </c>
      <c r="AA48" s="86"/>
      <c r="AB48" s="86"/>
    </row>
    <row r="49" spans="2:30" ht="15" customHeight="1" x14ac:dyDescent="0.15">
      <c r="B49" s="136"/>
      <c r="C49" s="480"/>
      <c r="D49" s="480"/>
      <c r="E49" s="480"/>
      <c r="F49" s="480"/>
      <c r="G49" s="480"/>
      <c r="H49" s="480"/>
      <c r="I49" s="480"/>
      <c r="J49" s="480"/>
      <c r="K49" s="480"/>
      <c r="L49" s="480"/>
      <c r="M49" s="480"/>
      <c r="N49" s="480"/>
      <c r="O49" s="668"/>
      <c r="R49" s="1" t="s">
        <v>400</v>
      </c>
      <c r="S49" s="596">
        <f>スコア!J11</f>
        <v>2.6</v>
      </c>
      <c r="T49" s="1" t="str">
        <f>IF(S49=0,"N.A.","")</f>
        <v/>
      </c>
      <c r="U49" s="1" t="s">
        <v>501</v>
      </c>
      <c r="V49" s="596">
        <f>スコア!J50</f>
        <v>2.5</v>
      </c>
      <c r="W49" s="1" t="str">
        <f>IF(V49=0,"N.A.","")</f>
        <v/>
      </c>
      <c r="X49" s="1" t="s">
        <v>503</v>
      </c>
      <c r="Y49" s="596">
        <f>スコア!J58</f>
        <v>2.5</v>
      </c>
      <c r="Z49" s="1" t="str">
        <f>IF(Y49=0,"N.A.","")</f>
        <v/>
      </c>
      <c r="AA49" s="86"/>
      <c r="AB49" s="86"/>
    </row>
    <row r="50" spans="2:30" ht="15" customHeight="1" x14ac:dyDescent="0.15">
      <c r="B50" s="136"/>
      <c r="C50" s="480"/>
      <c r="D50" s="480"/>
      <c r="E50" s="480"/>
      <c r="F50" s="480"/>
      <c r="G50" s="480"/>
      <c r="H50" s="480"/>
      <c r="I50" s="480"/>
      <c r="J50" s="480"/>
      <c r="K50" s="480"/>
      <c r="L50" s="480"/>
      <c r="M50" s="480"/>
      <c r="N50" s="480"/>
      <c r="O50" s="668"/>
      <c r="R50" s="1" t="s">
        <v>172</v>
      </c>
      <c r="S50" s="596">
        <f>スコア!J22</f>
        <v>3</v>
      </c>
      <c r="T50" s="1" t="str">
        <f t="shared" ref="T50:T54" si="0">IF(S50=0,"N.A.","")</f>
        <v/>
      </c>
      <c r="U50" s="1" t="s">
        <v>502</v>
      </c>
      <c r="V50" s="596">
        <f>スコア!J55</f>
        <v>3</v>
      </c>
      <c r="W50" s="1" t="str">
        <f>IF(V50=0,"N.A.","")</f>
        <v/>
      </c>
      <c r="X50" s="1" t="s">
        <v>504</v>
      </c>
      <c r="Y50" s="596">
        <f>スコア!J63</f>
        <v>3</v>
      </c>
      <c r="Z50" s="1" t="str">
        <f>IF(Y50=0,"N.A.","")</f>
        <v/>
      </c>
      <c r="AA50" s="86"/>
      <c r="AB50" s="86"/>
    </row>
    <row r="51" spans="2:30" ht="15" customHeight="1" x14ac:dyDescent="0.15">
      <c r="B51" s="136"/>
      <c r="C51" s="480"/>
      <c r="D51" s="480"/>
      <c r="E51" s="480"/>
      <c r="F51" s="480"/>
      <c r="G51" s="480"/>
      <c r="H51" s="480"/>
      <c r="I51" s="480"/>
      <c r="J51" s="480"/>
      <c r="K51" s="480"/>
      <c r="L51" s="480"/>
      <c r="M51" s="480"/>
      <c r="N51" s="480"/>
      <c r="O51" s="668"/>
      <c r="R51" s="1" t="s">
        <v>90</v>
      </c>
      <c r="S51" s="596">
        <f>スコア!J25</f>
        <v>3</v>
      </c>
      <c r="T51" s="1" t="str">
        <f t="shared" si="0"/>
        <v/>
      </c>
      <c r="U51" s="1"/>
      <c r="V51" s="596"/>
      <c r="W51" s="1"/>
      <c r="X51" s="1" t="s">
        <v>505</v>
      </c>
      <c r="Y51" s="596">
        <f>スコア!J68</f>
        <v>3</v>
      </c>
      <c r="Z51" s="1" t="str">
        <f>IF(Y51=0,"N.A.","")</f>
        <v/>
      </c>
      <c r="AA51" s="86"/>
      <c r="AB51" s="86"/>
    </row>
    <row r="52" spans="2:30" ht="18" customHeight="1" x14ac:dyDescent="0.15">
      <c r="B52" s="673" t="s">
        <v>661</v>
      </c>
      <c r="C52" s="237"/>
      <c r="D52" s="238"/>
      <c r="E52" s="237"/>
      <c r="F52" s="237"/>
      <c r="G52" s="237"/>
      <c r="H52" s="671" t="s">
        <v>620</v>
      </c>
      <c r="I52" s="237"/>
      <c r="J52" s="237"/>
      <c r="K52" s="484"/>
      <c r="L52" s="666" t="s">
        <v>616</v>
      </c>
      <c r="M52" s="240"/>
      <c r="N52" s="240"/>
      <c r="O52" s="241"/>
      <c r="R52" s="1" t="s">
        <v>408</v>
      </c>
      <c r="S52" s="596">
        <f>スコア!J30</f>
        <v>2.6</v>
      </c>
      <c r="T52" s="1" t="str">
        <f t="shared" si="0"/>
        <v/>
      </c>
      <c r="U52" s="1"/>
      <c r="V52" s="596"/>
      <c r="W52" s="1"/>
      <c r="X52" s="1" t="s">
        <v>506</v>
      </c>
      <c r="Y52" s="596">
        <f>スコア!J70</f>
        <v>3</v>
      </c>
      <c r="Z52" s="1" t="str">
        <f>IF(Y52=0,"N.A.","")</f>
        <v/>
      </c>
      <c r="AA52" s="86"/>
      <c r="AB52" s="86"/>
    </row>
    <row r="53" spans="2:30" ht="14.25" x14ac:dyDescent="0.15">
      <c r="B53" s="136"/>
      <c r="C53" s="667" t="str">
        <f>U57</f>
        <v>Qw4 
運営管理</v>
      </c>
      <c r="D53" s="480"/>
      <c r="E53" s="480"/>
      <c r="F53" s="480"/>
      <c r="G53" s="480"/>
      <c r="H53" s="675" t="str">
        <f>X57</f>
        <v>Qw5 
プログラム</v>
      </c>
      <c r="I53" s="480"/>
      <c r="J53" s="480"/>
      <c r="K53" s="480"/>
      <c r="L53" s="674"/>
      <c r="M53" s="480"/>
      <c r="N53" s="480"/>
      <c r="O53" s="668"/>
      <c r="R53" s="1" t="s">
        <v>499</v>
      </c>
      <c r="S53" s="596">
        <f>スコア!J37</f>
        <v>2.2999999999999998</v>
      </c>
      <c r="T53" s="1" t="str">
        <f t="shared" si="0"/>
        <v/>
      </c>
      <c r="U53" s="1"/>
      <c r="V53" s="596"/>
      <c r="W53" s="1"/>
      <c r="X53" s="1"/>
      <c r="Y53" s="1"/>
      <c r="Z53" s="1"/>
      <c r="AA53" s="86"/>
      <c r="AB53" s="86"/>
    </row>
    <row r="54" spans="2:30" ht="14.25" x14ac:dyDescent="0.15">
      <c r="B54" s="214"/>
      <c r="C54" s="480"/>
      <c r="D54" s="480"/>
      <c r="E54" s="480"/>
      <c r="F54" s="669" t="s">
        <v>619</v>
      </c>
      <c r="G54" s="678">
        <f>V57</f>
        <v>2.9</v>
      </c>
      <c r="H54" s="674"/>
      <c r="I54" s="480"/>
      <c r="J54" s="676" t="s">
        <v>615</v>
      </c>
      <c r="K54" s="678">
        <f>Y57</f>
        <v>3.3</v>
      </c>
      <c r="L54" s="674"/>
      <c r="M54" s="480"/>
      <c r="N54" s="480"/>
      <c r="O54" s="668"/>
      <c r="R54" s="437" t="s">
        <v>500</v>
      </c>
      <c r="S54" s="597">
        <f>スコア!J46</f>
        <v>3</v>
      </c>
      <c r="T54" s="437" t="str">
        <f t="shared" si="0"/>
        <v/>
      </c>
      <c r="U54" s="86"/>
      <c r="V54" s="86"/>
      <c r="W54" s="86"/>
      <c r="X54" s="86"/>
      <c r="Y54" s="86"/>
      <c r="Z54" s="86"/>
      <c r="AA54" s="86"/>
      <c r="AB54" s="86"/>
    </row>
    <row r="55" spans="2:30" ht="14.25" x14ac:dyDescent="0.15">
      <c r="B55" s="214"/>
      <c r="C55" s="480"/>
      <c r="D55" s="480"/>
      <c r="E55" s="480"/>
      <c r="F55" s="480"/>
      <c r="G55" s="480"/>
      <c r="H55" s="674"/>
      <c r="I55" s="480"/>
      <c r="J55" s="480"/>
      <c r="K55" s="480"/>
      <c r="L55" s="674"/>
      <c r="M55" s="480"/>
      <c r="N55" s="480"/>
      <c r="O55" s="668"/>
      <c r="S55" s="95"/>
      <c r="AA55" s="86"/>
      <c r="AB55" s="86"/>
    </row>
    <row r="56" spans="2:30" ht="15.75" customHeight="1" x14ac:dyDescent="0.15">
      <c r="B56" s="214"/>
      <c r="C56"/>
      <c r="D56"/>
      <c r="E56"/>
      <c r="F56"/>
      <c r="G56"/>
      <c r="H56" s="583"/>
      <c r="I56"/>
      <c r="J56"/>
      <c r="K56"/>
      <c r="L56" s="583"/>
      <c r="M56"/>
      <c r="N56"/>
      <c r="O56" s="670"/>
      <c r="R56"/>
      <c r="S56"/>
      <c r="T56"/>
      <c r="U56" s="1"/>
      <c r="V56" s="1" t="s">
        <v>137</v>
      </c>
      <c r="W56" s="1" t="s">
        <v>138</v>
      </c>
      <c r="X56" s="1"/>
      <c r="Y56" s="1" t="s">
        <v>137</v>
      </c>
      <c r="Z56" s="1" t="s">
        <v>138</v>
      </c>
      <c r="AA56" s="86"/>
      <c r="AB56" s="86"/>
    </row>
    <row r="57" spans="2:30" ht="15.75" customHeight="1" x14ac:dyDescent="0.15">
      <c r="B57" s="214"/>
      <c r="C57"/>
      <c r="D57"/>
      <c r="E57"/>
      <c r="F57"/>
      <c r="G57"/>
      <c r="H57" s="583"/>
      <c r="I57"/>
      <c r="J57"/>
      <c r="K57"/>
      <c r="L57" s="583"/>
      <c r="M57"/>
      <c r="N57"/>
      <c r="O57" s="670"/>
      <c r="R57" s="95" t="s">
        <v>548</v>
      </c>
      <c r="S57"/>
      <c r="T57"/>
      <c r="U57" s="1" t="str">
        <f>V10</f>
        <v>Qw4 
運営管理</v>
      </c>
      <c r="V57" s="596">
        <f>スコア!J72</f>
        <v>2.9</v>
      </c>
      <c r="W57" s="596">
        <f>スコア!O72</f>
        <v>2.9444444444444446</v>
      </c>
      <c r="X57" s="1" t="str">
        <f>V11</f>
        <v>Qw5 
プログラム</v>
      </c>
      <c r="Y57" s="596">
        <f>スコア!J86</f>
        <v>3.3</v>
      </c>
      <c r="Z57" s="596">
        <f>スコア!O86</f>
        <v>3.3333333333333335</v>
      </c>
      <c r="AA57" s="86"/>
      <c r="AB57" s="86"/>
    </row>
    <row r="58" spans="2:30" ht="15.75" customHeight="1" x14ac:dyDescent="0.15">
      <c r="B58" s="218"/>
      <c r="H58" s="654"/>
      <c r="I58" s="217"/>
      <c r="L58" s="654"/>
      <c r="O58" s="123"/>
      <c r="S58" s="1" t="s">
        <v>135</v>
      </c>
      <c r="T58" s="1" t="s">
        <v>136</v>
      </c>
      <c r="Y58" s="219"/>
      <c r="AA58" s="86"/>
      <c r="AB58" s="86"/>
      <c r="AC58"/>
      <c r="AD58"/>
    </row>
    <row r="59" spans="2:30" ht="15.75" customHeight="1" x14ac:dyDescent="0.2">
      <c r="B59" s="218"/>
      <c r="H59" s="654"/>
      <c r="I59" s="217"/>
      <c r="L59" s="654"/>
      <c r="O59" s="123"/>
      <c r="R59" s="586" t="s">
        <v>533</v>
      </c>
      <c r="S59" s="587">
        <f>スコア!AL92</f>
        <v>2.9523809523809526</v>
      </c>
      <c r="T59" s="1" t="str">
        <f>IF(S59=0,"N.A.","")</f>
        <v/>
      </c>
      <c r="U59" s="1"/>
      <c r="V59" s="1" t="s">
        <v>139</v>
      </c>
      <c r="W59" s="1" t="s">
        <v>140</v>
      </c>
      <c r="X59" s="1"/>
      <c r="Y59" s="1" t="s">
        <v>139</v>
      </c>
      <c r="Z59" s="1" t="s">
        <v>140</v>
      </c>
      <c r="AA59" s="86"/>
      <c r="AB59" s="86"/>
      <c r="AC59" s="598">
        <v>1.1000000000000001</v>
      </c>
      <c r="AD59"/>
    </row>
    <row r="60" spans="2:30" ht="15.75" customHeight="1" x14ac:dyDescent="0.2">
      <c r="B60" s="218"/>
      <c r="H60" s="654"/>
      <c r="I60" s="217"/>
      <c r="K60" s="568"/>
      <c r="O60" s="123"/>
      <c r="R60" s="586" t="s">
        <v>534</v>
      </c>
      <c r="S60" s="587">
        <f>スコア!AM92</f>
        <v>2.7</v>
      </c>
      <c r="T60" s="1" t="str">
        <f>IF(S60=0,"N.A.","")</f>
        <v/>
      </c>
      <c r="U60" s="1" t="s">
        <v>507</v>
      </c>
      <c r="V60" s="596">
        <f>スコア!J73</f>
        <v>2.8</v>
      </c>
      <c r="W60" s="1" t="str">
        <f>IF(V60=0,"N.A.","")</f>
        <v/>
      </c>
      <c r="X60" s="1" t="s">
        <v>423</v>
      </c>
      <c r="Y60" s="596">
        <f>スコア!J87</f>
        <v>3</v>
      </c>
      <c r="Z60" s="1" t="str">
        <f>IF(Y60=0,"N.A.","")</f>
        <v/>
      </c>
      <c r="AA60" s="86"/>
      <c r="AB60" s="86"/>
      <c r="AC60" s="598" t="s">
        <v>526</v>
      </c>
      <c r="AD60"/>
    </row>
    <row r="61" spans="2:30" ht="15.75" customHeight="1" x14ac:dyDescent="0.2">
      <c r="B61" s="218"/>
      <c r="H61" s="654"/>
      <c r="I61" s="217"/>
      <c r="K61" s="568"/>
      <c r="O61" s="123"/>
      <c r="R61" s="586" t="s">
        <v>535</v>
      </c>
      <c r="S61" s="587">
        <f>スコア!AN92</f>
        <v>2.6</v>
      </c>
      <c r="T61" s="1" t="str">
        <f t="shared" ref="T61:T62" si="1">IF(S61=0,"N.A.","")</f>
        <v/>
      </c>
      <c r="U61" s="1" t="s">
        <v>508</v>
      </c>
      <c r="V61" s="596">
        <f>スコア!J80</f>
        <v>3</v>
      </c>
      <c r="W61" s="1" t="str">
        <f>IF(V61=0,"N.A.","")</f>
        <v/>
      </c>
      <c r="X61" s="1" t="s">
        <v>1010</v>
      </c>
      <c r="Y61" s="596">
        <f>スコア!J88</f>
        <v>5</v>
      </c>
      <c r="Z61" s="1" t="str">
        <f>IF(Y61=0,"N.A.","")</f>
        <v/>
      </c>
      <c r="AA61" s="86"/>
      <c r="AB61" s="86"/>
      <c r="AC61" s="598">
        <v>1.3</v>
      </c>
      <c r="AD61"/>
    </row>
    <row r="62" spans="2:30" ht="15.75" customHeight="1" thickBot="1" x14ac:dyDescent="0.2">
      <c r="B62" s="220"/>
      <c r="C62" s="221"/>
      <c r="D62" s="222"/>
      <c r="E62" s="221"/>
      <c r="F62" s="223"/>
      <c r="G62" s="223"/>
      <c r="H62" s="655"/>
      <c r="I62" s="224"/>
      <c r="J62" s="179"/>
      <c r="K62" s="569"/>
      <c r="L62" s="179"/>
      <c r="M62" s="225"/>
      <c r="N62" s="225"/>
      <c r="O62" s="226"/>
      <c r="R62" s="588" t="s">
        <v>536</v>
      </c>
      <c r="S62" s="126">
        <f>スコア!AO92</f>
        <v>2.5</v>
      </c>
      <c r="T62" s="1" t="str">
        <f t="shared" si="1"/>
        <v/>
      </c>
      <c r="U62" s="1" t="s">
        <v>509</v>
      </c>
      <c r="V62" s="596">
        <f>スコア!J82</f>
        <v>3</v>
      </c>
      <c r="W62" s="1" t="str">
        <f>IF(V62=0,"N.A.","")</f>
        <v/>
      </c>
      <c r="X62" s="1" t="s">
        <v>1025</v>
      </c>
      <c r="Y62" s="596">
        <f>スコア!J89</f>
        <v>2</v>
      </c>
      <c r="Z62" s="1" t="str">
        <f>IF(Y62=0,"N.A.","")</f>
        <v/>
      </c>
      <c r="AA62" s="86"/>
      <c r="AB62" s="86"/>
      <c r="AC62"/>
      <c r="AD62"/>
    </row>
    <row r="63" spans="2:30" ht="6" customHeight="1" thickBot="1" x14ac:dyDescent="0.25">
      <c r="B63" s="227"/>
      <c r="C63" s="217"/>
      <c r="D63" s="228"/>
      <c r="S63"/>
      <c r="T63"/>
      <c r="U63" s="86"/>
      <c r="V63" s="229"/>
      <c r="W63" s="229"/>
      <c r="X63" s="229"/>
      <c r="Y63" s="229"/>
      <c r="Z63" s="229"/>
      <c r="AA63" s="86"/>
      <c r="AB63" s="86"/>
    </row>
    <row r="64" spans="2:30" ht="15.75" x14ac:dyDescent="0.2">
      <c r="B64" s="189" t="s">
        <v>233</v>
      </c>
      <c r="C64" s="230"/>
      <c r="D64" s="231"/>
      <c r="E64" s="230"/>
      <c r="F64" s="230"/>
      <c r="G64" s="230"/>
      <c r="H64" s="232"/>
      <c r="I64" s="233"/>
      <c r="J64" s="230"/>
      <c r="K64" s="230"/>
      <c r="L64" s="230"/>
      <c r="M64" s="234"/>
      <c r="N64" s="234"/>
      <c r="O64" s="235"/>
      <c r="R64"/>
      <c r="S64"/>
      <c r="T64"/>
      <c r="U64" s="86"/>
      <c r="V64" s="229"/>
      <c r="W64" s="229"/>
      <c r="Z64" s="229"/>
      <c r="AA64" s="86"/>
      <c r="AB64" s="86"/>
    </row>
    <row r="65" spans="1:28" ht="14.25" x14ac:dyDescent="0.2">
      <c r="B65" s="236" t="s">
        <v>234</v>
      </c>
      <c r="C65" s="237"/>
      <c r="D65" s="238"/>
      <c r="E65" s="237"/>
      <c r="F65" s="237"/>
      <c r="G65" s="237"/>
      <c r="H65" s="237"/>
      <c r="I65" s="237"/>
      <c r="J65" s="237"/>
      <c r="K65" s="484"/>
      <c r="L65" s="239"/>
      <c r="M65" s="240"/>
      <c r="N65" s="240"/>
      <c r="O65" s="241"/>
      <c r="R65" s="242"/>
      <c r="S65"/>
      <c r="T65" s="86"/>
      <c r="U65" s="86"/>
      <c r="V65" s="229"/>
      <c r="W65" s="229"/>
      <c r="Z65" s="229"/>
      <c r="AA65" s="86"/>
      <c r="AB65" s="86"/>
    </row>
    <row r="66" spans="1:28" ht="52.5" customHeight="1" x14ac:dyDescent="0.2">
      <c r="B66" s="837" t="str">
        <f>IF(配慮!D4=配慮!C4,"",配慮!D4)</f>
        <v/>
      </c>
      <c r="C66" s="838"/>
      <c r="D66" s="838"/>
      <c r="E66" s="838"/>
      <c r="F66" s="838"/>
      <c r="G66" s="838"/>
      <c r="H66" s="838"/>
      <c r="I66" s="838"/>
      <c r="J66" s="838"/>
      <c r="K66" s="838"/>
      <c r="L66" s="839"/>
      <c r="M66" s="840"/>
      <c r="N66" s="840"/>
      <c r="O66" s="841"/>
      <c r="R66" s="86"/>
      <c r="S66"/>
      <c r="T66" s="86"/>
      <c r="U66" s="86"/>
      <c r="V66" s="229"/>
      <c r="W66" s="229"/>
      <c r="Z66" s="229"/>
      <c r="AA66" s="86"/>
      <c r="AB66" s="86"/>
    </row>
    <row r="67" spans="1:28" ht="15" x14ac:dyDescent="0.15">
      <c r="B67" s="243" t="str">
        <f>R46</f>
        <v>Qw1 
健康性・快適性</v>
      </c>
      <c r="C67" s="240"/>
      <c r="D67" s="240"/>
      <c r="E67" s="240"/>
      <c r="F67" s="240"/>
      <c r="G67" s="244"/>
      <c r="H67" s="245" t="str">
        <f>U46</f>
        <v>Qw2 
利便性向上</v>
      </c>
      <c r="I67" s="246"/>
      <c r="J67" s="246"/>
      <c r="K67" s="247"/>
      <c r="L67" s="248" t="str">
        <f>X46</f>
        <v>Qw3 
安全・安心性</v>
      </c>
      <c r="M67" s="249"/>
      <c r="N67" s="250"/>
      <c r="O67" s="251"/>
      <c r="R67" s="86"/>
      <c r="S67"/>
      <c r="T67" s="86"/>
      <c r="U67" s="86"/>
      <c r="V67" s="86"/>
      <c r="W67" s="86"/>
      <c r="Z67" s="86"/>
      <c r="AA67" s="86"/>
      <c r="AB67" s="86"/>
    </row>
    <row r="68" spans="1:28" ht="50.25" customHeight="1" x14ac:dyDescent="0.15">
      <c r="B68" s="842" t="str">
        <f>IF(配慮!D5=配慮!C5,"",配慮!D5)</f>
        <v/>
      </c>
      <c r="C68" s="840"/>
      <c r="D68" s="840"/>
      <c r="E68" s="840"/>
      <c r="F68" s="840"/>
      <c r="G68" s="843"/>
      <c r="H68" s="844" t="str">
        <f>IF(配慮!D6=配慮!C6,"",配慮!D6)</f>
        <v/>
      </c>
      <c r="I68" s="840"/>
      <c r="J68" s="840"/>
      <c r="K68" s="843"/>
      <c r="L68" s="844" t="str">
        <f>IF(配慮!D7=配慮!C7,"",配慮!D7)</f>
        <v/>
      </c>
      <c r="M68" s="840"/>
      <c r="N68" s="840"/>
      <c r="O68" s="841"/>
      <c r="R68" s="86"/>
      <c r="S68"/>
      <c r="T68" s="86"/>
      <c r="U68" s="86"/>
      <c r="V68" s="86"/>
      <c r="W68" s="86"/>
      <c r="X68" s="86"/>
      <c r="Y68" s="86"/>
      <c r="Z68" s="86"/>
      <c r="AA68" s="86"/>
      <c r="AB68" s="86"/>
    </row>
    <row r="69" spans="1:28" ht="15" x14ac:dyDescent="0.15">
      <c r="B69" s="252" t="str">
        <f>U57</f>
        <v>Qw4 
運営管理</v>
      </c>
      <c r="C69" s="253"/>
      <c r="D69" s="238"/>
      <c r="E69" s="238"/>
      <c r="F69" s="238"/>
      <c r="G69" s="254"/>
      <c r="H69" s="255" t="str">
        <f>X57</f>
        <v>Qw5 
プログラム</v>
      </c>
      <c r="I69" s="240"/>
      <c r="J69" s="240"/>
      <c r="K69" s="244"/>
      <c r="L69" s="239" t="s">
        <v>235</v>
      </c>
      <c r="M69" s="253"/>
      <c r="N69" s="238"/>
      <c r="O69" s="256"/>
      <c r="R69" s="86"/>
      <c r="S69" s="86"/>
      <c r="T69" s="86"/>
      <c r="U69" s="86"/>
      <c r="V69" s="86"/>
      <c r="W69" s="86"/>
      <c r="X69" s="86"/>
      <c r="Y69" s="86"/>
      <c r="Z69" s="86"/>
      <c r="AA69" s="86"/>
      <c r="AB69" s="86"/>
    </row>
    <row r="70" spans="1:28" ht="61.5" customHeight="1" thickBot="1" x14ac:dyDescent="0.2">
      <c r="B70" s="830" t="str">
        <f>IF(配慮!D8=配慮!C8,"",配慮!D8)</f>
        <v/>
      </c>
      <c r="C70" s="831"/>
      <c r="D70" s="831"/>
      <c r="E70" s="831"/>
      <c r="F70" s="831"/>
      <c r="G70" s="832"/>
      <c r="H70" s="833" t="str">
        <f>IF(配慮!C9=配慮!D9,"",配慮!D9)</f>
        <v/>
      </c>
      <c r="I70" s="831"/>
      <c r="J70" s="831"/>
      <c r="K70" s="832"/>
      <c r="L70" s="833" t="str">
        <f>IF(配慮!D10=配慮!C10,"",配慮!D10)</f>
        <v/>
      </c>
      <c r="M70" s="831"/>
      <c r="N70" s="831"/>
      <c r="O70" s="834"/>
      <c r="R70" s="86"/>
      <c r="S70" s="86"/>
      <c r="T70" s="86"/>
      <c r="U70" s="86"/>
      <c r="V70" s="86"/>
      <c r="W70" s="86"/>
      <c r="X70" s="86"/>
      <c r="Y70" s="86"/>
      <c r="Z70" s="86"/>
      <c r="AA70" s="86"/>
      <c r="AB70" s="86"/>
    </row>
    <row r="71" spans="1:28" ht="8.25" customHeight="1" x14ac:dyDescent="0.15">
      <c r="B71" s="86"/>
      <c r="C71" s="86"/>
      <c r="D71" s="86"/>
      <c r="E71" s="86"/>
      <c r="F71" s="86"/>
      <c r="G71" s="86"/>
      <c r="H71" s="86"/>
      <c r="I71" s="86"/>
      <c r="J71" s="86"/>
      <c r="K71" s="86"/>
      <c r="L71" s="86"/>
      <c r="M71" s="86"/>
      <c r="N71" s="86"/>
      <c r="O71" s="86"/>
      <c r="R71" s="86"/>
      <c r="S71" s="86"/>
      <c r="T71" s="86"/>
      <c r="U71" s="86"/>
      <c r="V71" s="86"/>
      <c r="W71" s="86"/>
      <c r="X71" s="86"/>
      <c r="Y71" s="86"/>
      <c r="Z71" s="86"/>
      <c r="AA71" s="86"/>
      <c r="AB71" s="86"/>
    </row>
    <row r="72" spans="1:28" ht="16.5" hidden="1" thickBot="1" x14ac:dyDescent="0.2">
      <c r="B72" s="257" t="s">
        <v>236</v>
      </c>
      <c r="C72" s="258"/>
      <c r="D72" s="259"/>
      <c r="E72" s="258"/>
      <c r="F72" s="258"/>
      <c r="G72" s="258"/>
      <c r="H72" s="258"/>
      <c r="I72" s="258"/>
      <c r="J72" s="260"/>
      <c r="K72" s="261"/>
      <c r="L72" s="261"/>
      <c r="M72" s="261"/>
      <c r="N72" s="262"/>
      <c r="O72" s="263" t="s">
        <v>237</v>
      </c>
      <c r="R72" s="86"/>
      <c r="S72" s="86"/>
      <c r="T72" s="86"/>
      <c r="U72" s="86"/>
      <c r="V72" s="86"/>
      <c r="W72" s="86"/>
      <c r="X72" s="86"/>
      <c r="Y72" s="86"/>
      <c r="Z72" s="86"/>
      <c r="AA72" s="86"/>
      <c r="AB72" s="86"/>
    </row>
    <row r="73" spans="1:28" ht="15.75" hidden="1" x14ac:dyDescent="0.15">
      <c r="B73" s="264" t="s">
        <v>122</v>
      </c>
      <c r="C73" s="265"/>
      <c r="D73" s="266"/>
      <c r="E73" s="265"/>
      <c r="F73" s="265"/>
      <c r="G73" s="265"/>
      <c r="H73" s="265"/>
      <c r="I73" s="265"/>
      <c r="J73" s="267"/>
      <c r="K73" s="268"/>
      <c r="L73" s="269"/>
      <c r="M73" s="269"/>
      <c r="N73" s="267"/>
      <c r="O73" s="270" t="s">
        <v>147</v>
      </c>
      <c r="R73" s="86"/>
      <c r="S73" s="86"/>
      <c r="T73" s="86"/>
      <c r="U73" s="86"/>
      <c r="V73" s="86"/>
      <c r="W73" s="86"/>
      <c r="X73" s="86"/>
      <c r="Y73" s="86"/>
      <c r="Z73" s="86"/>
      <c r="AA73" s="86"/>
      <c r="AB73" s="86"/>
    </row>
    <row r="74" spans="1:28" ht="14.25" hidden="1" x14ac:dyDescent="0.15">
      <c r="B74" s="271"/>
      <c r="C74" s="272"/>
      <c r="D74" s="273"/>
      <c r="E74" s="274" t="s">
        <v>123</v>
      </c>
      <c r="F74" s="275"/>
      <c r="G74" s="275"/>
      <c r="H74" s="274" t="s">
        <v>41</v>
      </c>
      <c r="I74" s="275"/>
      <c r="J74" s="274" t="s">
        <v>91</v>
      </c>
      <c r="K74" s="276"/>
      <c r="L74" s="274" t="s">
        <v>92</v>
      </c>
      <c r="M74" s="275"/>
      <c r="N74" s="275"/>
      <c r="O74" s="277" t="s">
        <v>93</v>
      </c>
      <c r="R74" s="86"/>
      <c r="S74" s="86"/>
      <c r="T74" s="86"/>
      <c r="U74" s="86"/>
      <c r="V74" s="86"/>
      <c r="W74" s="86"/>
      <c r="X74" s="86"/>
      <c r="Y74" s="86"/>
      <c r="Z74" s="86"/>
      <c r="AA74" s="86"/>
      <c r="AB74" s="86"/>
    </row>
    <row r="75" spans="1:28" ht="14.25" hidden="1" x14ac:dyDescent="0.15">
      <c r="B75" s="278"/>
      <c r="C75" s="279" t="s">
        <v>94</v>
      </c>
      <c r="D75" s="280"/>
      <c r="E75" s="281"/>
      <c r="F75" s="282" t="s">
        <v>95</v>
      </c>
      <c r="G75" s="283"/>
      <c r="H75" s="281"/>
      <c r="I75" s="282" t="s">
        <v>96</v>
      </c>
      <c r="J75" s="284"/>
      <c r="K75" s="282" t="s">
        <v>95</v>
      </c>
      <c r="L75" s="285"/>
      <c r="M75" s="286"/>
      <c r="N75" s="287"/>
      <c r="O75" s="288"/>
      <c r="R75" s="86"/>
      <c r="S75" s="86"/>
      <c r="T75" s="86"/>
      <c r="U75" s="86"/>
      <c r="V75" s="86"/>
      <c r="W75" s="86"/>
      <c r="X75" s="86"/>
      <c r="Y75" s="86"/>
      <c r="Z75" s="86"/>
      <c r="AA75" s="86"/>
      <c r="AB75" s="86"/>
    </row>
    <row r="76" spans="1:28" ht="15.75" hidden="1" x14ac:dyDescent="0.15">
      <c r="B76" s="278"/>
      <c r="C76" s="289" t="s">
        <v>97</v>
      </c>
      <c r="D76" s="290"/>
      <c r="E76" s="291"/>
      <c r="F76" s="158" t="s">
        <v>98</v>
      </c>
      <c r="G76" s="158"/>
      <c r="H76" s="291"/>
      <c r="I76" s="158" t="s">
        <v>99</v>
      </c>
      <c r="J76" s="292"/>
      <c r="K76" s="158" t="s">
        <v>98</v>
      </c>
      <c r="L76" s="285"/>
      <c r="M76" s="95"/>
      <c r="N76" s="286"/>
      <c r="O76" s="293"/>
      <c r="S76" s="95"/>
      <c r="W76" s="86"/>
      <c r="X76" s="86"/>
      <c r="Y76" s="86"/>
      <c r="Z76" s="86"/>
      <c r="AA76" s="86"/>
      <c r="AB76" s="86"/>
    </row>
    <row r="77" spans="1:28" ht="14.25" hidden="1" x14ac:dyDescent="0.15">
      <c r="A77" s="294"/>
      <c r="B77" s="295"/>
      <c r="C77" s="296" t="s">
        <v>100</v>
      </c>
      <c r="D77" s="290"/>
      <c r="E77" s="291"/>
      <c r="F77" s="283" t="s">
        <v>101</v>
      </c>
      <c r="G77" s="283"/>
      <c r="H77" s="291"/>
      <c r="I77" s="283" t="s">
        <v>102</v>
      </c>
      <c r="J77" s="292"/>
      <c r="K77" s="283" t="s">
        <v>101</v>
      </c>
      <c r="L77" s="285"/>
      <c r="M77" s="95"/>
      <c r="N77" s="297"/>
      <c r="O77" s="293"/>
      <c r="P77" s="294"/>
      <c r="S77" s="95"/>
      <c r="W77" s="86"/>
      <c r="X77" s="86"/>
      <c r="Y77" s="86"/>
      <c r="Z77" s="86"/>
      <c r="AA77" s="86"/>
      <c r="AB77" s="86"/>
    </row>
    <row r="78" spans="1:28" ht="15.75" hidden="1" x14ac:dyDescent="0.15">
      <c r="B78" s="278"/>
      <c r="C78" s="298" t="s">
        <v>103</v>
      </c>
      <c r="D78" s="290"/>
      <c r="E78" s="291"/>
      <c r="F78" s="158" t="s">
        <v>98</v>
      </c>
      <c r="G78" s="158"/>
      <c r="H78" s="291"/>
      <c r="I78" s="158" t="s">
        <v>99</v>
      </c>
      <c r="J78" s="292"/>
      <c r="K78" s="158" t="s">
        <v>98</v>
      </c>
      <c r="L78" s="285"/>
      <c r="M78" s="95"/>
      <c r="N78" s="286"/>
      <c r="O78" s="299"/>
      <c r="S78" s="95"/>
      <c r="W78" s="86"/>
      <c r="X78" s="86"/>
      <c r="Y78" s="86"/>
      <c r="Z78" s="86"/>
      <c r="AA78" s="86"/>
      <c r="AB78" s="86"/>
    </row>
    <row r="79" spans="1:28" ht="14.25" hidden="1" x14ac:dyDescent="0.15">
      <c r="B79" s="278"/>
      <c r="C79" s="298" t="s">
        <v>104</v>
      </c>
      <c r="D79" s="290"/>
      <c r="E79" s="291"/>
      <c r="F79" s="300" t="s">
        <v>105</v>
      </c>
      <c r="G79" s="158"/>
      <c r="H79" s="291"/>
      <c r="I79" s="300" t="s">
        <v>106</v>
      </c>
      <c r="J79" s="292"/>
      <c r="K79" s="300" t="s">
        <v>105</v>
      </c>
      <c r="L79" s="285"/>
      <c r="M79" s="95"/>
      <c r="N79" s="286"/>
      <c r="O79" s="123"/>
      <c r="S79" s="95"/>
      <c r="W79" s="86"/>
      <c r="X79" s="86"/>
      <c r="Y79" s="86"/>
      <c r="Z79" s="86"/>
      <c r="AA79" s="86"/>
      <c r="AB79" s="86"/>
    </row>
    <row r="80" spans="1:28" ht="14.25" hidden="1" x14ac:dyDescent="0.15">
      <c r="B80" s="278"/>
      <c r="C80" s="298" t="s">
        <v>107</v>
      </c>
      <c r="D80" s="290"/>
      <c r="E80" s="291"/>
      <c r="F80" s="300" t="s">
        <v>105</v>
      </c>
      <c r="G80" s="158"/>
      <c r="H80" s="291"/>
      <c r="I80" s="300" t="s">
        <v>106</v>
      </c>
      <c r="J80" s="292"/>
      <c r="K80" s="300" t="s">
        <v>105</v>
      </c>
      <c r="L80" s="285"/>
      <c r="M80" s="95"/>
      <c r="N80" s="286"/>
      <c r="O80" s="293"/>
      <c r="S80" s="95"/>
      <c r="W80" s="86"/>
      <c r="X80" s="86"/>
      <c r="Y80" s="86"/>
      <c r="Z80" s="86"/>
      <c r="AA80" s="86"/>
      <c r="AB80" s="86"/>
    </row>
    <row r="81" spans="2:28" ht="15" hidden="1" thickBot="1" x14ac:dyDescent="0.2">
      <c r="B81" s="301"/>
      <c r="C81" s="302"/>
      <c r="D81" s="303"/>
      <c r="E81" s="304"/>
      <c r="F81" s="305"/>
      <c r="G81" s="221"/>
      <c r="H81" s="304"/>
      <c r="I81" s="305"/>
      <c r="J81" s="306"/>
      <c r="K81" s="305"/>
      <c r="L81" s="285"/>
      <c r="M81" s="95"/>
      <c r="N81" s="307"/>
      <c r="O81" s="308"/>
      <c r="S81" s="95"/>
      <c r="W81" s="86"/>
      <c r="X81" s="86"/>
      <c r="Y81" s="86"/>
      <c r="Z81" s="86"/>
      <c r="AA81" s="86"/>
      <c r="AB81" s="86"/>
    </row>
    <row r="82" spans="2:28" ht="16.5" hidden="1" thickBot="1" x14ac:dyDescent="0.2">
      <c r="B82" s="309" t="s">
        <v>108</v>
      </c>
      <c r="C82" s="310"/>
      <c r="D82" s="311"/>
      <c r="E82" s="312"/>
      <c r="F82" s="313"/>
      <c r="G82" s="313"/>
      <c r="H82" s="313"/>
      <c r="I82" s="313"/>
      <c r="J82" s="313"/>
      <c r="K82" s="313"/>
      <c r="L82" s="313"/>
      <c r="M82" s="313"/>
      <c r="N82" s="313"/>
      <c r="O82" s="314"/>
      <c r="S82" s="95"/>
      <c r="W82" s="86"/>
      <c r="X82" s="86"/>
      <c r="Y82" s="86"/>
      <c r="Z82" s="86"/>
      <c r="AA82" s="86"/>
      <c r="AB82" s="86"/>
    </row>
    <row r="83" spans="2:28" ht="15.75" hidden="1" x14ac:dyDescent="0.15">
      <c r="B83" s="315" t="s">
        <v>109</v>
      </c>
      <c r="C83" s="316"/>
      <c r="D83" s="317"/>
      <c r="E83" s="318"/>
      <c r="F83" s="319"/>
      <c r="G83" s="319"/>
      <c r="H83" s="319"/>
      <c r="I83" s="317"/>
      <c r="J83" s="320" t="s">
        <v>110</v>
      </c>
      <c r="K83" s="321"/>
      <c r="L83" s="322"/>
      <c r="M83" s="316"/>
      <c r="N83" s="316"/>
      <c r="O83" s="323"/>
      <c r="S83" s="95"/>
      <c r="W83" s="86"/>
      <c r="X83" s="86"/>
      <c r="Y83" s="86"/>
      <c r="Z83" s="86"/>
      <c r="AA83" s="86"/>
      <c r="AB83" s="86"/>
    </row>
    <row r="84" spans="2:28" ht="15" hidden="1" x14ac:dyDescent="0.15">
      <c r="B84" s="324"/>
      <c r="C84" s="325" t="s">
        <v>111</v>
      </c>
      <c r="D84" s="326"/>
      <c r="E84" s="326"/>
      <c r="F84" s="326"/>
      <c r="G84" s="326"/>
      <c r="H84" s="326"/>
      <c r="I84" s="326"/>
      <c r="J84" s="327" t="s">
        <v>112</v>
      </c>
      <c r="K84" s="95"/>
      <c r="L84" s="328"/>
      <c r="M84" s="95"/>
      <c r="N84" s="95"/>
      <c r="O84" s="137"/>
      <c r="S84" s="95"/>
      <c r="W84" s="86"/>
      <c r="X84" s="86"/>
      <c r="Y84" s="86"/>
      <c r="Z84" s="86"/>
      <c r="AA84" s="86"/>
      <c r="AB84" s="86"/>
    </row>
    <row r="85" spans="2:28" ht="15" hidden="1" x14ac:dyDescent="0.15">
      <c r="B85" s="324"/>
      <c r="C85" s="325"/>
      <c r="D85" s="326"/>
      <c r="E85" s="326"/>
      <c r="F85" s="326"/>
      <c r="G85" s="326"/>
      <c r="H85" s="326"/>
      <c r="I85" s="326"/>
      <c r="J85" s="327"/>
      <c r="K85" s="95"/>
      <c r="L85" s="328"/>
      <c r="M85" s="95"/>
      <c r="N85" s="95"/>
      <c r="O85" s="137"/>
      <c r="S85" s="95"/>
      <c r="W85" s="86"/>
      <c r="X85" s="86"/>
      <c r="Y85" s="86"/>
      <c r="Z85" s="86"/>
      <c r="AA85" s="86"/>
      <c r="AB85" s="86"/>
    </row>
    <row r="86" spans="2:28" ht="15" hidden="1" thickBot="1" x14ac:dyDescent="0.2">
      <c r="B86" s="329"/>
      <c r="C86" s="330"/>
      <c r="D86" s="331"/>
      <c r="E86" s="331"/>
      <c r="F86" s="331"/>
      <c r="G86" s="331"/>
      <c r="H86" s="331"/>
      <c r="I86" s="331"/>
      <c r="J86" s="332"/>
      <c r="K86" s="178"/>
      <c r="L86" s="333"/>
      <c r="M86" s="333"/>
      <c r="N86" s="333"/>
      <c r="O86" s="334"/>
      <c r="S86" s="95"/>
    </row>
    <row r="87" spans="2:28" ht="14.25" hidden="1" x14ac:dyDescent="0.15">
      <c r="B87" s="158"/>
      <c r="C87" s="158"/>
      <c r="D87" s="215"/>
      <c r="E87" s="158"/>
      <c r="S87" s="95"/>
    </row>
    <row r="88" spans="2:28" ht="14.25" hidden="1" x14ac:dyDescent="0.15">
      <c r="B88" s="335"/>
      <c r="C88" s="336"/>
      <c r="D88" s="337"/>
      <c r="E88" s="338"/>
      <c r="F88" s="338"/>
      <c r="G88" s="338"/>
      <c r="H88" s="338"/>
      <c r="I88" s="339"/>
      <c r="J88" s="340"/>
      <c r="K88" s="339"/>
      <c r="L88" s="341"/>
      <c r="M88" s="339"/>
      <c r="N88" s="342"/>
      <c r="O88" s="343"/>
      <c r="S88" s="95"/>
    </row>
    <row r="89" spans="2:28" ht="14.25" hidden="1" x14ac:dyDescent="0.15">
      <c r="B89" s="344"/>
      <c r="C89" s="345" t="s">
        <v>113</v>
      </c>
      <c r="D89" s="346" t="s">
        <v>148</v>
      </c>
      <c r="E89" s="347" t="s">
        <v>149</v>
      </c>
      <c r="G89" s="95"/>
      <c r="H89" s="347" t="s">
        <v>150</v>
      </c>
      <c r="J89" s="347" t="s">
        <v>151</v>
      </c>
      <c r="L89" s="347" t="s">
        <v>152</v>
      </c>
      <c r="N89" s="346" t="s">
        <v>153</v>
      </c>
      <c r="O89" s="348"/>
      <c r="S89" s="95"/>
    </row>
    <row r="90" spans="2:28" ht="14.25" hidden="1" x14ac:dyDescent="0.15">
      <c r="B90" s="344"/>
      <c r="C90" s="345" t="s">
        <v>245</v>
      </c>
      <c r="D90" s="349" t="s">
        <v>226</v>
      </c>
      <c r="E90" s="350"/>
      <c r="F90" s="351"/>
      <c r="G90" s="351"/>
      <c r="H90" s="351"/>
      <c r="I90" s="352"/>
      <c r="J90" s="352"/>
      <c r="K90" s="353"/>
      <c r="L90" s="353"/>
      <c r="O90" s="354"/>
    </row>
    <row r="91" spans="2:28" ht="14.25" hidden="1" x14ac:dyDescent="0.15">
      <c r="B91" s="344"/>
      <c r="C91" s="345"/>
      <c r="D91" s="349"/>
      <c r="E91" s="350"/>
      <c r="F91" s="351"/>
      <c r="G91" s="351"/>
      <c r="H91" s="351"/>
      <c r="I91" s="352"/>
      <c r="J91" s="352"/>
      <c r="K91" s="353"/>
      <c r="L91" s="353"/>
      <c r="O91" s="354"/>
    </row>
    <row r="92" spans="2:28" ht="14.25" hidden="1" x14ac:dyDescent="0.15">
      <c r="B92" s="356"/>
      <c r="C92" s="345" t="s">
        <v>227</v>
      </c>
      <c r="D92" s="349" t="s">
        <v>228</v>
      </c>
      <c r="E92" s="349"/>
      <c r="G92" s="357"/>
      <c r="O92" s="354"/>
    </row>
    <row r="93" spans="2:28" ht="14.25" hidden="1" x14ac:dyDescent="0.15">
      <c r="B93" s="356"/>
      <c r="C93" s="345"/>
      <c r="D93" s="349" t="s">
        <v>229</v>
      </c>
      <c r="E93" s="349"/>
      <c r="G93" s="357"/>
      <c r="O93" s="354"/>
    </row>
    <row r="94" spans="2:28" ht="14.25" hidden="1" x14ac:dyDescent="0.15">
      <c r="B94" s="358"/>
      <c r="C94" s="359" t="s">
        <v>230</v>
      </c>
      <c r="D94" s="360" t="s">
        <v>154</v>
      </c>
      <c r="E94" s="361"/>
      <c r="F94" s="362"/>
      <c r="G94" s="363"/>
      <c r="H94" s="362"/>
      <c r="I94" s="364"/>
      <c r="J94" s="364"/>
      <c r="K94" s="362"/>
      <c r="L94" s="362"/>
      <c r="M94" s="365"/>
      <c r="N94" s="365"/>
      <c r="O94" s="366"/>
    </row>
    <row r="95" spans="2:28" ht="14.25" hidden="1" x14ac:dyDescent="0.15">
      <c r="G95" s="357"/>
    </row>
    <row r="96" spans="2:28" ht="14.25" hidden="1" x14ac:dyDescent="0.15">
      <c r="G96" s="357"/>
      <c r="L96" s="357"/>
    </row>
    <row r="97" spans="2:12" ht="14.25" hidden="1" x14ac:dyDescent="0.15">
      <c r="E97" s="122"/>
      <c r="F97" s="357"/>
      <c r="G97" s="357"/>
      <c r="H97" s="357"/>
      <c r="I97" s="353"/>
      <c r="L97" s="357"/>
    </row>
    <row r="98" spans="2:12" ht="14.25" hidden="1" x14ac:dyDescent="0.15">
      <c r="C98" s="367"/>
      <c r="D98" s="216"/>
      <c r="E98" s="122"/>
      <c r="F98" s="357"/>
      <c r="G98" s="357"/>
      <c r="H98" s="357"/>
      <c r="I98" s="353"/>
      <c r="J98" s="353"/>
      <c r="K98" s="357"/>
      <c r="L98" s="357"/>
    </row>
    <row r="99" spans="2:12" ht="14.25" hidden="1" x14ac:dyDescent="0.15">
      <c r="B99" s="368"/>
      <c r="C99" s="369"/>
      <c r="D99" s="370"/>
      <c r="E99" s="122"/>
      <c r="F99" s="357"/>
      <c r="G99" s="351"/>
      <c r="H99" s="351"/>
      <c r="I99" s="352"/>
      <c r="J99" s="352"/>
      <c r="K99" s="353"/>
      <c r="L99" s="353"/>
    </row>
    <row r="100" spans="2:12" ht="14.25" hidden="1" x14ac:dyDescent="0.15">
      <c r="B100" s="368"/>
      <c r="C100" s="368"/>
      <c r="D100" s="371"/>
      <c r="G100" s="351"/>
      <c r="H100" s="351"/>
      <c r="I100" s="352"/>
      <c r="J100" s="352"/>
      <c r="K100" s="353"/>
      <c r="L100" s="353"/>
    </row>
    <row r="101" spans="2:12" ht="14.25" hidden="1" x14ac:dyDescent="0.15"/>
    <row r="102" spans="2:12" ht="14.25" hidden="1" x14ac:dyDescent="0.15"/>
    <row r="103" spans="2:12" ht="14.25" hidden="1" x14ac:dyDescent="0.15"/>
    <row r="104" spans="2:12" ht="14.25" hidden="1" x14ac:dyDescent="0.15"/>
    <row r="105" spans="2:12" ht="14.25" hidden="1" x14ac:dyDescent="0.15"/>
    <row r="106" spans="2:12" ht="14.25" hidden="1" x14ac:dyDescent="0.15"/>
    <row r="107" spans="2:12" ht="14.25" hidden="1" x14ac:dyDescent="0.15"/>
    <row r="108" spans="2:12" ht="14.25" hidden="1" x14ac:dyDescent="0.15"/>
    <row r="109" spans="2:12" ht="14.25" hidden="1" x14ac:dyDescent="0.15"/>
    <row r="110" spans="2:12" ht="14.25" hidden="1" x14ac:dyDescent="0.15"/>
    <row r="111" spans="2:12" ht="14.25" hidden="1" x14ac:dyDescent="0.15"/>
    <row r="112" spans="2:12" ht="14.25" hidden="1" x14ac:dyDescent="0.15"/>
    <row r="113" ht="14.25" hidden="1" x14ac:dyDescent="0.15"/>
    <row r="114" ht="14.25" hidden="1" x14ac:dyDescent="0.15"/>
    <row r="115" ht="14.25" hidden="1" x14ac:dyDescent="0.15"/>
    <row r="116" ht="14.25" hidden="1" x14ac:dyDescent="0.15"/>
    <row r="117" ht="14.25" hidden="1" x14ac:dyDescent="0.15"/>
    <row r="118" ht="14.25" hidden="1" x14ac:dyDescent="0.15"/>
    <row r="119" ht="14.25" hidden="1" x14ac:dyDescent="0.15"/>
    <row r="120" ht="14.25" hidden="1" x14ac:dyDescent="0.15"/>
    <row r="121" ht="14.25" hidden="1" x14ac:dyDescent="0.15"/>
    <row r="122" ht="14.25" hidden="1" x14ac:dyDescent="0.15"/>
    <row r="123" ht="14.25" hidden="1" x14ac:dyDescent="0.15"/>
    <row r="124" ht="14.25" hidden="1" x14ac:dyDescent="0.15"/>
    <row r="125" ht="14.25" hidden="1" x14ac:dyDescent="0.15"/>
    <row r="126" ht="14.25" hidden="1" x14ac:dyDescent="0.15"/>
    <row r="127" ht="14.25" hidden="1" x14ac:dyDescent="0.15"/>
    <row r="128" ht="14.25" hidden="1" x14ac:dyDescent="0.15"/>
    <row r="129" ht="14.25" hidden="1" x14ac:dyDescent="0.15"/>
    <row r="130" ht="14.25" hidden="1" x14ac:dyDescent="0.15"/>
    <row r="131" ht="14.25" hidden="1" x14ac:dyDescent="0.15"/>
    <row r="132" ht="14.25" hidden="1" x14ac:dyDescent="0.15"/>
    <row r="133" ht="14.25" hidden="1" x14ac:dyDescent="0.15"/>
    <row r="134" ht="14.25" hidden="1" x14ac:dyDescent="0.15"/>
    <row r="135" ht="14.25" hidden="1" x14ac:dyDescent="0.15"/>
    <row r="136" ht="14.25" hidden="1" x14ac:dyDescent="0.15"/>
    <row r="137" ht="14.25" hidden="1" x14ac:dyDescent="0.15"/>
    <row r="138" ht="14.25" hidden="1" x14ac:dyDescent="0.15"/>
    <row r="139" ht="14.25" hidden="1" x14ac:dyDescent="0.15"/>
    <row r="140" ht="14.25" hidden="1" x14ac:dyDescent="0.15"/>
    <row r="141" ht="14.25" hidden="1" x14ac:dyDescent="0.15"/>
    <row r="142" ht="14.25" hidden="1" x14ac:dyDescent="0.15"/>
    <row r="143" ht="14.25" hidden="1" x14ac:dyDescent="0.15"/>
    <row r="144" ht="14.25" hidden="1" x14ac:dyDescent="0.15"/>
    <row r="145" ht="14.25" hidden="1" x14ac:dyDescent="0.15"/>
    <row r="146" ht="14.25" hidden="1" x14ac:dyDescent="0.15"/>
    <row r="147" ht="14.25" hidden="1" x14ac:dyDescent="0.15"/>
    <row r="148" ht="14.25" hidden="1" x14ac:dyDescent="0.15"/>
    <row r="149" ht="14.25" hidden="1" x14ac:dyDescent="0.15"/>
    <row r="150" ht="14.25" hidden="1" x14ac:dyDescent="0.15"/>
    <row r="151" ht="14.25" hidden="1" x14ac:dyDescent="0.15"/>
    <row r="152" ht="14.25" hidden="1" x14ac:dyDescent="0.15"/>
    <row r="153" ht="14.25" hidden="1" x14ac:dyDescent="0.15"/>
    <row r="154" ht="14.25" hidden="1" x14ac:dyDescent="0.15"/>
    <row r="155" ht="14.25" hidden="1" x14ac:dyDescent="0.15"/>
    <row r="156" ht="14.25" hidden="1" x14ac:dyDescent="0.15"/>
    <row r="157" ht="14.25" hidden="1" x14ac:dyDescent="0.15"/>
    <row r="158" ht="14.25" hidden="1" x14ac:dyDescent="0.15"/>
    <row r="159" ht="14.25" hidden="1" x14ac:dyDescent="0.15"/>
    <row r="160" ht="14.25" hidden="1" x14ac:dyDescent="0.15"/>
    <row r="161" ht="14.25" hidden="1" x14ac:dyDescent="0.15"/>
    <row r="162" ht="14.25" hidden="1" x14ac:dyDescent="0.15"/>
    <row r="163" ht="14.25" hidden="1" x14ac:dyDescent="0.15"/>
    <row r="164" ht="14.25" hidden="1" x14ac:dyDescent="0.15"/>
    <row r="165" ht="14.25" hidden="1" x14ac:dyDescent="0.15"/>
    <row r="166" ht="14.25" hidden="1" x14ac:dyDescent="0.15"/>
    <row r="167" ht="14.25" hidden="1" x14ac:dyDescent="0.15"/>
    <row r="168" ht="14.25" hidden="1" x14ac:dyDescent="0.15"/>
    <row r="169" ht="14.25" hidden="1" x14ac:dyDescent="0.15"/>
    <row r="170" ht="14.25" hidden="1" x14ac:dyDescent="0.15"/>
    <row r="171" ht="14.25" hidden="1" x14ac:dyDescent="0.15"/>
    <row r="172" ht="14.25" hidden="1" x14ac:dyDescent="0.15"/>
    <row r="173" ht="14.25" hidden="1" x14ac:dyDescent="0.15"/>
    <row r="174" ht="14.25" hidden="1" x14ac:dyDescent="0.15"/>
    <row r="175" ht="14.25" hidden="1" x14ac:dyDescent="0.15"/>
    <row r="176" ht="14.25" hidden="1" x14ac:dyDescent="0.15"/>
    <row r="177" ht="14.25" hidden="1" x14ac:dyDescent="0.15"/>
    <row r="178" ht="14.25" hidden="1" x14ac:dyDescent="0.15"/>
    <row r="179" ht="14.25" hidden="1" x14ac:dyDescent="0.15"/>
    <row r="180" ht="14.25" hidden="1" x14ac:dyDescent="0.15"/>
    <row r="181" ht="14.25" hidden="1" x14ac:dyDescent="0.15"/>
    <row r="182" ht="14.25" hidden="1" x14ac:dyDescent="0.15"/>
    <row r="183" ht="14.25" hidden="1" x14ac:dyDescent="0.15"/>
    <row r="184" ht="14.25" hidden="1" x14ac:dyDescent="0.15"/>
    <row r="185" ht="14.25" hidden="1" x14ac:dyDescent="0.15"/>
    <row r="186" ht="14.25" hidden="1" x14ac:dyDescent="0.15"/>
    <row r="187" ht="14.25" hidden="1" x14ac:dyDescent="0.15"/>
    <row r="188" ht="14.25" hidden="1" x14ac:dyDescent="0.15"/>
    <row r="189" ht="14.25" hidden="1" x14ac:dyDescent="0.15"/>
    <row r="190" ht="14.25" hidden="1" x14ac:dyDescent="0.15"/>
    <row r="191" ht="14.25" hidden="1" x14ac:dyDescent="0.15"/>
    <row r="192" ht="14.25" hidden="1" x14ac:dyDescent="0.15"/>
    <row r="193" ht="14.25" hidden="1" x14ac:dyDescent="0.15"/>
    <row r="194" ht="14.25" hidden="1" x14ac:dyDescent="0.15"/>
    <row r="195" ht="14.25" hidden="1" x14ac:dyDescent="0.15"/>
    <row r="196" ht="14.25" hidden="1" x14ac:dyDescent="0.15"/>
    <row r="197" ht="14.25" hidden="1" x14ac:dyDescent="0.15"/>
    <row r="198" ht="14.25" hidden="1" x14ac:dyDescent="0.15"/>
    <row r="199" ht="14.25" hidden="1" x14ac:dyDescent="0.15"/>
    <row r="200" ht="14.25" hidden="1" x14ac:dyDescent="0.15"/>
    <row r="201" ht="14.25" hidden="1" x14ac:dyDescent="0.15"/>
    <row r="202" ht="14.25" hidden="1" x14ac:dyDescent="0.15"/>
    <row r="203" ht="14.25" hidden="1" customHeight="1" x14ac:dyDescent="0.15"/>
    <row r="204" ht="14.25" hidden="1" customHeight="1" x14ac:dyDescent="0.15"/>
    <row r="205" ht="14.25" hidden="1" customHeight="1" x14ac:dyDescent="0.15"/>
    <row r="206" ht="14.25" hidden="1" customHeight="1" x14ac:dyDescent="0.15"/>
    <row r="207" ht="14.25" hidden="1" customHeight="1" x14ac:dyDescent="0.15"/>
    <row r="208" ht="14.25" hidden="1" customHeight="1" x14ac:dyDescent="0.15"/>
    <row r="209" ht="14.25" hidden="1" customHeight="1" x14ac:dyDescent="0.15"/>
    <row r="210" ht="14.25" hidden="1" customHeight="1" x14ac:dyDescent="0.15"/>
    <row r="211" ht="14.25" hidden="1" customHeight="1" x14ac:dyDescent="0.15"/>
    <row r="212" ht="14.25" hidden="1" customHeight="1" x14ac:dyDescent="0.15"/>
    <row r="213" ht="14.25" hidden="1" customHeight="1" x14ac:dyDescent="0.15"/>
    <row r="214" ht="0" hidden="1" customHeight="1" x14ac:dyDescent="0.15"/>
    <row r="215" ht="0" hidden="1" customHeight="1" x14ac:dyDescent="0.15"/>
    <row r="216" ht="0" hidden="1" customHeight="1" x14ac:dyDescent="0.15"/>
  </sheetData>
  <sheetProtection sheet="1" objects="1" scenarios="1"/>
  <mergeCells count="14">
    <mergeCell ref="Q2:Q5"/>
    <mergeCell ref="K5:L5"/>
    <mergeCell ref="N5:O5"/>
    <mergeCell ref="B70:G70"/>
    <mergeCell ref="H70:K70"/>
    <mergeCell ref="L70:O70"/>
    <mergeCell ref="D13:E13"/>
    <mergeCell ref="B66:K66"/>
    <mergeCell ref="L66:O66"/>
    <mergeCell ref="B68:G68"/>
    <mergeCell ref="H68:K68"/>
    <mergeCell ref="L68:O68"/>
    <mergeCell ref="D14:E14"/>
    <mergeCell ref="J12:K12"/>
  </mergeCells>
  <phoneticPr fontId="35" type="noConversion"/>
  <hyperlinks>
    <hyperlink ref="Q2" location="メイン!A1" display="戻る"/>
  </hyperlinks>
  <printOptions horizontalCentered="1"/>
  <pageMargins left="0.70866141732283472" right="0.4" top="0.74803149606299213" bottom="0.74803149606299213" header="0.31496062992125984" footer="0.31496062992125984"/>
  <pageSetup paperSize="9" scale="70" fitToHeight="0"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5"/>
  <sheetViews>
    <sheetView showGridLines="0" zoomScaleNormal="100" zoomScaleSheetLayoutView="85" workbookViewId="0">
      <selection activeCell="D8" sqref="D8:F8"/>
    </sheetView>
  </sheetViews>
  <sheetFormatPr defaultColWidth="0" defaultRowHeight="13.5" zeroHeight="1" x14ac:dyDescent="0.15"/>
  <cols>
    <col min="1" max="1" width="0.875" customWidth="1"/>
    <col min="2" max="2" width="17.375" customWidth="1"/>
    <col min="3" max="3" width="1.125" style="386" customWidth="1"/>
    <col min="4" max="4" width="32.375" customWidth="1"/>
    <col min="5" max="5" width="11.125" customWidth="1"/>
    <col min="6" max="6" width="21.25" customWidth="1"/>
    <col min="7" max="7" width="1.375" customWidth="1"/>
  </cols>
  <sheetData>
    <row r="1" spans="2:8" ht="21" x14ac:dyDescent="0.15">
      <c r="B1" s="375" t="s">
        <v>240</v>
      </c>
      <c r="C1" s="376"/>
      <c r="E1" s="469" t="s">
        <v>303</v>
      </c>
      <c r="F1" s="76" t="str">
        <f>メイン!C11</f>
        <v>○○ビル</v>
      </c>
    </row>
    <row r="2" spans="2:8" s="380" customFormat="1" thickBot="1" x14ac:dyDescent="0.2">
      <c r="B2" s="377"/>
      <c r="C2" s="378"/>
      <c r="D2" s="378"/>
      <c r="E2" s="378"/>
      <c r="F2" s="378"/>
      <c r="G2" s="379"/>
      <c r="H2" s="379"/>
    </row>
    <row r="3" spans="2:8" ht="21" customHeight="1" thickBot="1" x14ac:dyDescent="0.2">
      <c r="B3" s="381"/>
      <c r="C3" s="382"/>
      <c r="D3" s="382" t="s">
        <v>242</v>
      </c>
      <c r="E3" s="382"/>
      <c r="F3" s="383"/>
    </row>
    <row r="4" spans="2:8" ht="81" customHeight="1" thickTop="1" x14ac:dyDescent="0.15">
      <c r="B4" s="384" t="s">
        <v>243</v>
      </c>
      <c r="C4" s="470" t="s">
        <v>304</v>
      </c>
      <c r="D4" s="853" t="str">
        <f>C4</f>
        <v>　注）　設計における総合的なコンセプトを簡潔に記載してください。
　</v>
      </c>
      <c r="E4" s="853"/>
      <c r="F4" s="854"/>
    </row>
    <row r="5" spans="2:8" ht="81" customHeight="1" x14ac:dyDescent="0.15">
      <c r="B5" s="385" t="str">
        <f>結果!V12</f>
        <v>Qw1 
健康性・快適性</v>
      </c>
      <c r="C5" s="471" t="s">
        <v>528</v>
      </c>
      <c r="D5" s="849" t="str">
        <f>C5</f>
        <v>　注）　「Qw1　健康性・快適性」に対する配慮事項を簡潔に記載してください。</v>
      </c>
      <c r="E5" s="849"/>
      <c r="F5" s="850"/>
    </row>
    <row r="6" spans="2:8" ht="81" customHeight="1" x14ac:dyDescent="0.15">
      <c r="B6" s="385" t="str">
        <f>結果!V8</f>
        <v>Qw2 
利便性向上</v>
      </c>
      <c r="C6" s="471" t="s">
        <v>529</v>
      </c>
      <c r="D6" s="849" t="str">
        <f t="shared" ref="D6:D10" si="0">C6</f>
        <v>　注）　「Qw2　利便性」に対する配慮事項を簡潔に記載してください。</v>
      </c>
      <c r="E6" s="849"/>
      <c r="F6" s="850"/>
    </row>
    <row r="7" spans="2:8" ht="81" customHeight="1" x14ac:dyDescent="0.15">
      <c r="B7" s="385" t="str">
        <f>結果!V9</f>
        <v>Qw3 
安全・安心性</v>
      </c>
      <c r="C7" s="472" t="s">
        <v>530</v>
      </c>
      <c r="D7" s="849" t="str">
        <f>C7</f>
        <v>　注）　「Qw3　安心・安全性」に対する配慮事項を簡潔に記載してください。</v>
      </c>
      <c r="E7" s="849"/>
      <c r="F7" s="850"/>
    </row>
    <row r="8" spans="2:8" ht="81" customHeight="1" x14ac:dyDescent="0.15">
      <c r="B8" s="385" t="str">
        <f>結果!V10</f>
        <v>Qw4 
運営管理</v>
      </c>
      <c r="C8" s="472" t="s">
        <v>531</v>
      </c>
      <c r="D8" s="849" t="str">
        <f t="shared" si="0"/>
        <v>　注）　「Qw4　運営管理」に対する配慮事項を簡潔に記載してください。</v>
      </c>
      <c r="E8" s="849"/>
      <c r="F8" s="850"/>
    </row>
    <row r="9" spans="2:8" ht="81" customHeight="1" x14ac:dyDescent="0.15">
      <c r="B9" s="385" t="str">
        <f>結果!V11</f>
        <v>Qw5 
プログラム</v>
      </c>
      <c r="C9" s="472" t="s">
        <v>532</v>
      </c>
      <c r="D9" s="849" t="str">
        <f t="shared" si="0"/>
        <v>　注）　「Qw5　プログラム」に対する配慮事項を簡潔に記載してください。</v>
      </c>
      <c r="E9" s="849"/>
      <c r="F9" s="850"/>
    </row>
    <row r="10" spans="2:8" ht="81" customHeight="1" thickBot="1" x14ac:dyDescent="0.2">
      <c r="B10" s="477" t="s">
        <v>244</v>
      </c>
      <c r="C10" s="478" t="s">
        <v>397</v>
      </c>
      <c r="D10" s="851" t="str">
        <f t="shared" si="0"/>
        <v>　注）　上記以外に対する配慮事項を簡潔に記載してください。</v>
      </c>
      <c r="E10" s="851"/>
      <c r="F10" s="852"/>
    </row>
    <row r="11" spans="2:8" x14ac:dyDescent="0.15"/>
    <row r="12" spans="2:8" hidden="1" x14ac:dyDescent="0.15"/>
    <row r="13" spans="2:8" hidden="1" x14ac:dyDescent="0.15"/>
    <row r="14" spans="2:8" hidden="1" x14ac:dyDescent="0.15"/>
    <row r="15" spans="2:8" hidden="1" x14ac:dyDescent="0.15"/>
    <row r="16" spans="2:8" hidden="1" x14ac:dyDescent="0.15"/>
    <row r="17" hidden="1" x14ac:dyDescent="0.15"/>
    <row r="18" hidden="1" x14ac:dyDescent="0.15"/>
    <row r="19" hidden="1" x14ac:dyDescent="0.15"/>
    <row r="20" hidden="1" x14ac:dyDescent="0.15"/>
    <row r="21" hidden="1" x14ac:dyDescent="0.15"/>
    <row r="22" hidden="1"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spans="3:3" hidden="1" x14ac:dyDescent="0.15"/>
    <row r="34" spans="3:3" hidden="1" x14ac:dyDescent="0.15"/>
    <row r="35" spans="3:3" hidden="1" x14ac:dyDescent="0.15"/>
    <row r="36" spans="3:3" hidden="1" x14ac:dyDescent="0.15"/>
    <row r="37" spans="3:3" hidden="1" x14ac:dyDescent="0.15"/>
    <row r="38" spans="3:3" hidden="1" x14ac:dyDescent="0.15"/>
    <row r="39" spans="3:3" hidden="1" x14ac:dyDescent="0.15"/>
    <row r="40" spans="3:3" hidden="1" x14ac:dyDescent="0.15"/>
    <row r="41" spans="3:3" hidden="1" x14ac:dyDescent="0.15"/>
    <row r="42" spans="3:3" hidden="1" x14ac:dyDescent="0.15"/>
    <row r="43" spans="3:3" hidden="1" x14ac:dyDescent="0.15"/>
    <row r="44" spans="3:3" hidden="1" x14ac:dyDescent="0.15"/>
    <row r="45" spans="3:3" hidden="1" x14ac:dyDescent="0.15">
      <c r="C45" s="573"/>
    </row>
    <row r="46" spans="3:3" hidden="1" x14ac:dyDescent="0.15">
      <c r="C46" s="573"/>
    </row>
    <row r="47" spans="3:3" hidden="1" x14ac:dyDescent="0.15"/>
    <row r="48" spans="3:3"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x14ac:dyDescent="0.15"/>
  </sheetData>
  <sheetProtection algorithmName="SHA-512" hashValue="uvBaCThZ+N7oAOcyVuIusCrqIv0QBov4XMQndrF/74PkVt2ScMphtUoFVW+x4wONmXzHAdb7DycOx7iJNTlOjA==" saltValue="lCcmD/vSCcLPCN4A2lgupw==" spinCount="100000" sheet="1" objects="1" scenarios="1"/>
  <mergeCells count="7">
    <mergeCell ref="D9:F9"/>
    <mergeCell ref="D10:F10"/>
    <mergeCell ref="D4:F4"/>
    <mergeCell ref="D5:F5"/>
    <mergeCell ref="D6:F6"/>
    <mergeCell ref="D7:F7"/>
    <mergeCell ref="D8:F8"/>
  </mergeCells>
  <phoneticPr fontId="23"/>
  <printOptions horizontalCentered="1"/>
  <pageMargins left="0.7" right="0.7" top="0.75" bottom="0.75" header="0.3" footer="0.3"/>
  <pageSetup paperSize="9" fitToHeight="0" orientation="portrait" verticalDpi="300" r:id="rId1"/>
  <headerFooter alignWithMargins="0">
    <oddHeader>&amp;L&amp;F&amp;R&amp;A</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9"/>
  <sheetViews>
    <sheetView showGridLines="0" zoomScaleNormal="100" zoomScaleSheetLayoutView="100" workbookViewId="0">
      <selection activeCell="C90" sqref="C90"/>
    </sheetView>
  </sheetViews>
  <sheetFormatPr defaultColWidth="0" defaultRowHeight="13.5" zeroHeight="1" x14ac:dyDescent="0.15"/>
  <cols>
    <col min="1" max="1" width="0.75" style="474" customWidth="1"/>
    <col min="2" max="2" width="2.5" style="474" customWidth="1"/>
    <col min="3" max="3" width="19.375" style="474" customWidth="1"/>
    <col min="4" max="4" width="26.5" style="474" customWidth="1"/>
    <col min="5" max="9" width="9.625" style="474" customWidth="1"/>
    <col min="10" max="10" width="9.875" style="474" customWidth="1"/>
    <col min="11" max="11" width="0.875" customWidth="1"/>
    <col min="12" max="16384" width="8.75" style="474" hidden="1"/>
  </cols>
  <sheetData>
    <row r="1" spans="2:41" ht="3.75" customHeight="1" x14ac:dyDescent="0.15">
      <c r="E1"/>
      <c r="F1"/>
    </row>
    <row r="2" spans="2:41" ht="17.25" x14ac:dyDescent="0.2">
      <c r="B2" s="507" t="str">
        <f>メイン!C6</f>
        <v>CASBEE-ウェルネスオフィス2021年版</v>
      </c>
      <c r="C2" s="508"/>
      <c r="D2" s="508"/>
      <c r="E2"/>
      <c r="F2"/>
      <c r="G2" s="490"/>
      <c r="H2" s="602" t="str">
        <f>メイン!B5</f>
        <v>バージョン</v>
      </c>
      <c r="I2" s="602" t="str">
        <f>メイン!C5</f>
        <v>CASBEE-WO_2021(v1.0)</v>
      </c>
      <c r="J2" s="490"/>
      <c r="L2"/>
      <c r="M2"/>
      <c r="N2"/>
      <c r="O2"/>
      <c r="P2"/>
    </row>
    <row r="3" spans="2:41" ht="14.25" thickBot="1" x14ac:dyDescent="0.2">
      <c r="B3" s="491" t="str">
        <f>メイン!C11</f>
        <v>○○ビル</v>
      </c>
      <c r="C3" s="492"/>
      <c r="D3" s="493"/>
      <c r="E3" s="490"/>
      <c r="F3" s="373"/>
      <c r="G3" s="374" t="s">
        <v>232</v>
      </c>
      <c r="H3" s="372"/>
      <c r="I3" s="490"/>
      <c r="J3" s="490"/>
      <c r="L3"/>
      <c r="M3"/>
      <c r="N3"/>
      <c r="O3"/>
      <c r="P3" s="534"/>
    </row>
    <row r="4" spans="2:41" ht="3.75" customHeight="1" thickBot="1" x14ac:dyDescent="0.2">
      <c r="B4" s="495"/>
      <c r="C4" s="496"/>
      <c r="D4" s="497"/>
      <c r="E4" s="497"/>
      <c r="F4" s="497"/>
      <c r="G4" s="497"/>
      <c r="H4" s="497"/>
      <c r="I4" s="498"/>
      <c r="J4" s="498"/>
      <c r="L4" s="498"/>
      <c r="M4"/>
      <c r="N4" s="498"/>
      <c r="O4" s="498"/>
      <c r="P4" s="497"/>
    </row>
    <row r="5" spans="2:41" ht="17.25" customHeight="1" thickBot="1" x14ac:dyDescent="0.2">
      <c r="B5" s="499" t="s">
        <v>399</v>
      </c>
      <c r="C5" s="500"/>
      <c r="D5" s="535"/>
      <c r="E5" s="567"/>
      <c r="F5" s="501"/>
      <c r="G5" s="501"/>
      <c r="H5" s="501"/>
      <c r="I5" s="501"/>
      <c r="J5" s="603"/>
      <c r="M5"/>
      <c r="O5"/>
      <c r="P5" s="494"/>
      <c r="Q5" s="474" t="s">
        <v>420</v>
      </c>
    </row>
    <row r="6" spans="2:41" ht="13.35" hidden="1" customHeight="1" x14ac:dyDescent="0.15">
      <c r="B6" s="563"/>
      <c r="C6" s="502"/>
      <c r="D6" s="503"/>
      <c r="E6" s="504"/>
      <c r="F6" s="505"/>
      <c r="G6" s="505"/>
      <c r="H6" s="505"/>
      <c r="I6" s="505"/>
      <c r="J6" s="883" t="s">
        <v>171</v>
      </c>
      <c r="L6"/>
      <c r="M6"/>
      <c r="N6"/>
      <c r="O6"/>
      <c r="P6" s="494"/>
    </row>
    <row r="7" spans="2:41" ht="24.75" customHeight="1" thickBot="1" x14ac:dyDescent="0.2">
      <c r="B7" s="644" t="s">
        <v>155</v>
      </c>
      <c r="C7" s="645"/>
      <c r="D7" s="646"/>
      <c r="E7" s="647" t="s">
        <v>490</v>
      </c>
      <c r="F7" s="648"/>
      <c r="G7" s="648"/>
      <c r="H7" s="648"/>
      <c r="I7" s="648"/>
      <c r="J7" s="884"/>
      <c r="L7" s="1" t="s">
        <v>487</v>
      </c>
      <c r="M7" s="1" t="s">
        <v>305</v>
      </c>
      <c r="N7" s="1" t="s">
        <v>488</v>
      </c>
      <c r="O7" s="1" t="s">
        <v>489</v>
      </c>
      <c r="P7" s="494"/>
      <c r="Q7" s="474" t="s">
        <v>85</v>
      </c>
      <c r="R7" s="474" t="s">
        <v>73</v>
      </c>
      <c r="S7" s="474" t="s">
        <v>421</v>
      </c>
      <c r="T7" s="474" t="s">
        <v>378</v>
      </c>
      <c r="U7" s="474" t="s">
        <v>379</v>
      </c>
      <c r="V7" s="474" t="s">
        <v>422</v>
      </c>
      <c r="AH7" s="474" t="s">
        <v>594</v>
      </c>
      <c r="AI7" s="474" t="s">
        <v>378</v>
      </c>
      <c r="AJ7" s="474" t="s">
        <v>379</v>
      </c>
      <c r="AK7" s="474" t="s">
        <v>379</v>
      </c>
    </row>
    <row r="8" spans="2:41" ht="18.75" customHeight="1" thickBot="1" x14ac:dyDescent="0.3">
      <c r="B8" s="610" t="s">
        <v>593</v>
      </c>
      <c r="C8" s="611"/>
      <c r="D8" s="612"/>
      <c r="E8" s="613"/>
      <c r="F8" s="614"/>
      <c r="G8" s="614"/>
      <c r="H8" s="614"/>
      <c r="I8" s="615"/>
      <c r="J8" s="616">
        <f>IFERROR(ROUNDDOWN(O8,1),0)</f>
        <v>2.7</v>
      </c>
      <c r="L8" s="1"/>
      <c r="M8" s="665"/>
      <c r="N8" s="564"/>
      <c r="O8" s="564">
        <f>AVERAGE(N9:N89)</f>
        <v>2.75</v>
      </c>
      <c r="P8" s="494"/>
      <c r="Q8" s="474">
        <f>IF(メイン!C45=メイン!I45,1,IF(メイン!C45=メイン!I46,1,IF(メイン!C45=メイン!I47,1,0)))</f>
        <v>0</v>
      </c>
      <c r="R8" s="474">
        <f>1-Q8</f>
        <v>1</v>
      </c>
      <c r="S8" s="474">
        <f>IF(メイン!C46=メイン!I84,1,0)</f>
        <v>0</v>
      </c>
      <c r="T8" s="474">
        <f>IF(メイン!C46=メイン!I85,1,0)</f>
        <v>1</v>
      </c>
      <c r="U8" s="474">
        <f>IF(メイン!C46=メイン!I86,1,0)</f>
        <v>0</v>
      </c>
      <c r="AH8" s="474" t="s">
        <v>595</v>
      </c>
      <c r="AI8" s="474" t="s">
        <v>596</v>
      </c>
      <c r="AJ8" s="474" t="s">
        <v>597</v>
      </c>
      <c r="AK8" s="474" t="s">
        <v>598</v>
      </c>
      <c r="AL8" s="474" t="s">
        <v>595</v>
      </c>
      <c r="AM8" s="474" t="s">
        <v>596</v>
      </c>
      <c r="AN8" s="474" t="s">
        <v>597</v>
      </c>
      <c r="AO8" s="474" t="s">
        <v>598</v>
      </c>
    </row>
    <row r="9" spans="2:41" ht="16.5" hidden="1" customHeight="1" thickBot="1" x14ac:dyDescent="0.2">
      <c r="B9" s="604" t="s">
        <v>524</v>
      </c>
      <c r="C9" s="605"/>
      <c r="D9" s="606"/>
      <c r="E9" s="607"/>
      <c r="F9" s="608"/>
      <c r="G9" s="608"/>
      <c r="H9" s="608"/>
      <c r="I9" s="608"/>
      <c r="J9" s="609">
        <f t="shared" ref="J9" si="0">IFERROR(ROUNDDOWN(O9,1),0)</f>
        <v>2.8</v>
      </c>
      <c r="L9" s="1"/>
      <c r="M9" s="1"/>
      <c r="N9" s="564"/>
      <c r="O9" s="564">
        <f>AVERAGE(O10,O49,O57)</f>
        <v>2.8111111111111113</v>
      </c>
      <c r="P9"/>
      <c r="Q9" s="509"/>
      <c r="R9" s="509"/>
      <c r="S9" s="509"/>
      <c r="T9" s="509"/>
      <c r="U9" s="509"/>
      <c r="V9" s="509">
        <f t="shared" ref="V9:V39" si="1">SUMPRODUCT($Q$8:$U$8,Q9:U9)</f>
        <v>0</v>
      </c>
      <c r="AH9" s="509"/>
      <c r="AI9" s="509"/>
      <c r="AJ9" s="509"/>
      <c r="AK9" s="509"/>
      <c r="AL9" s="509"/>
      <c r="AM9" s="509"/>
      <c r="AN9" s="509"/>
      <c r="AO9" s="509"/>
    </row>
    <row r="10" spans="2:41" ht="16.5" customHeight="1" thickBot="1" x14ac:dyDescent="0.2">
      <c r="B10" s="617" t="s">
        <v>525</v>
      </c>
      <c r="C10" s="618"/>
      <c r="D10" s="619"/>
      <c r="E10" s="620"/>
      <c r="F10" s="621"/>
      <c r="G10" s="621"/>
      <c r="H10" s="621"/>
      <c r="I10" s="621"/>
      <c r="J10" s="635">
        <f>IFERROR(ROUNDDOWN(O10,1),0)</f>
        <v>2.8</v>
      </c>
      <c r="L10" s="1"/>
      <c r="M10" s="1"/>
      <c r="N10" s="564"/>
      <c r="O10" s="564">
        <f>AVERAGE(O12:O48)</f>
        <v>2.8083333333333331</v>
      </c>
      <c r="P10"/>
      <c r="Q10" s="509"/>
      <c r="R10" s="509"/>
      <c r="S10" s="509"/>
      <c r="T10" s="509"/>
      <c r="U10" s="509"/>
      <c r="V10" s="509">
        <f t="shared" si="1"/>
        <v>0</v>
      </c>
      <c r="AH10" s="585"/>
      <c r="AI10" s="585"/>
      <c r="AJ10" s="585"/>
      <c r="AK10" s="585"/>
      <c r="AL10" s="585"/>
      <c r="AM10" s="585"/>
      <c r="AN10" s="585"/>
      <c r="AO10" s="585"/>
    </row>
    <row r="11" spans="2:41" ht="16.5" customHeight="1" x14ac:dyDescent="0.15">
      <c r="B11" s="540">
        <v>1</v>
      </c>
      <c r="C11" s="536" t="s">
        <v>400</v>
      </c>
      <c r="D11" s="555"/>
      <c r="E11" s="638"/>
      <c r="F11" s="639"/>
      <c r="G11" s="639"/>
      <c r="H11" s="639"/>
      <c r="I11" s="640"/>
      <c r="J11" s="565">
        <f>IFERROR(ROUNDDOWN(O11,1),0)</f>
        <v>2.6</v>
      </c>
      <c r="L11" s="1"/>
      <c r="M11" s="1"/>
      <c r="N11" s="564"/>
      <c r="O11" s="564">
        <f>IFERROR(AVERAGE(N12:N21),"-")</f>
        <v>2.6</v>
      </c>
      <c r="P11" s="494"/>
      <c r="Q11" s="509"/>
      <c r="R11" s="509"/>
      <c r="S11" s="509"/>
      <c r="T11" s="509"/>
      <c r="U11" s="509"/>
      <c r="V11" s="509">
        <f t="shared" si="1"/>
        <v>0</v>
      </c>
      <c r="AH11" s="585"/>
      <c r="AI11" s="585"/>
      <c r="AJ11" s="585"/>
      <c r="AK11" s="585"/>
      <c r="AL11" s="585"/>
      <c r="AM11" s="585"/>
      <c r="AN11" s="585"/>
      <c r="AO11" s="585"/>
    </row>
    <row r="12" spans="2:41" ht="16.5" customHeight="1" x14ac:dyDescent="0.15">
      <c r="B12" s="538"/>
      <c r="C12" s="880" t="s">
        <v>466</v>
      </c>
      <c r="D12" s="599" t="s">
        <v>336</v>
      </c>
      <c r="E12" s="855"/>
      <c r="F12" s="856"/>
      <c r="G12" s="856"/>
      <c r="H12" s="856"/>
      <c r="I12" s="857"/>
      <c r="J12" s="774">
        <f t="shared" ref="J12:J69" si="2">N12</f>
        <v>3</v>
      </c>
      <c r="L12" s="1">
        <f>採点Qw1!D9</f>
        <v>3</v>
      </c>
      <c r="M12" s="1">
        <f t="shared" ref="M12:M43" si="3">IF(V12&gt;0,0,1)</f>
        <v>1</v>
      </c>
      <c r="N12" s="1">
        <f t="shared" ref="N12:N43" si="4">IF(M12*L12=0,"-",M12*L12)</f>
        <v>3</v>
      </c>
      <c r="O12" s="564"/>
      <c r="P12" s="494"/>
      <c r="Q12" s="509"/>
      <c r="R12" s="509"/>
      <c r="S12" s="509"/>
      <c r="T12" s="509"/>
      <c r="U12" s="509"/>
      <c r="V12" s="509">
        <f t="shared" si="1"/>
        <v>0</v>
      </c>
      <c r="AH12" s="509"/>
      <c r="AI12" s="509">
        <v>1</v>
      </c>
      <c r="AJ12" s="509">
        <v>1</v>
      </c>
      <c r="AK12" s="509"/>
      <c r="AL12" s="509" t="str">
        <f>IF(OR(AH12="",$J12="-"),"-",$J12*AH12)</f>
        <v>-</v>
      </c>
      <c r="AM12" s="509">
        <f t="shared" ref="AM12:AO12" si="5">IF(OR(AI12="",$J12="-"),"-",$J12*AI12)</f>
        <v>3</v>
      </c>
      <c r="AN12" s="509">
        <f t="shared" si="5"/>
        <v>3</v>
      </c>
      <c r="AO12" s="509" t="str">
        <f t="shared" si="5"/>
        <v>-</v>
      </c>
    </row>
    <row r="13" spans="2:41" ht="16.5" customHeight="1" x14ac:dyDescent="0.15">
      <c r="B13" s="538"/>
      <c r="C13" s="881"/>
      <c r="D13" s="599" t="s">
        <v>335</v>
      </c>
      <c r="E13" s="855"/>
      <c r="F13" s="856"/>
      <c r="G13" s="856"/>
      <c r="H13" s="856"/>
      <c r="I13" s="857"/>
      <c r="J13" s="774">
        <f t="shared" si="2"/>
        <v>3</v>
      </c>
      <c r="L13" s="1">
        <f>採点Qw1!D18</f>
        <v>3</v>
      </c>
      <c r="M13" s="1">
        <f t="shared" si="3"/>
        <v>1</v>
      </c>
      <c r="N13" s="1">
        <f t="shared" si="4"/>
        <v>3</v>
      </c>
      <c r="O13" s="564"/>
      <c r="P13" s="494"/>
      <c r="Q13" s="509"/>
      <c r="R13" s="509"/>
      <c r="S13" s="509"/>
      <c r="T13" s="509"/>
      <c r="U13" s="509"/>
      <c r="V13" s="509">
        <f t="shared" si="1"/>
        <v>0</v>
      </c>
      <c r="AH13" s="509"/>
      <c r="AI13" s="509">
        <v>1</v>
      </c>
      <c r="AJ13" s="509">
        <v>1</v>
      </c>
      <c r="AK13" s="509"/>
      <c r="AL13" s="509" t="str">
        <f t="shared" ref="AL13:AL76" si="6">IF(OR(AH13="",$J13="-"),"-",$J13*AH13)</f>
        <v>-</v>
      </c>
      <c r="AM13" s="509">
        <f t="shared" ref="AM13:AM76" si="7">IF(OR(AI13="",$J13="-"),"-",$J13*AI13)</f>
        <v>3</v>
      </c>
      <c r="AN13" s="509">
        <f t="shared" ref="AN13:AN76" si="8">IF(OR(AJ13="",$J13="-"),"-",$J13*AJ13)</f>
        <v>3</v>
      </c>
      <c r="AO13" s="509" t="str">
        <f t="shared" ref="AO13:AO76" si="9">IF(OR(AK13="",$J13="-"),"-",$J13*AK13)</f>
        <v>-</v>
      </c>
    </row>
    <row r="14" spans="2:41" ht="16.5" customHeight="1" x14ac:dyDescent="0.15">
      <c r="B14" s="538"/>
      <c r="C14" s="882"/>
      <c r="D14" s="600" t="s">
        <v>401</v>
      </c>
      <c r="E14" s="855"/>
      <c r="F14" s="856"/>
      <c r="G14" s="856"/>
      <c r="H14" s="856"/>
      <c r="I14" s="857"/>
      <c r="J14" s="774">
        <f t="shared" si="2"/>
        <v>3</v>
      </c>
      <c r="L14" s="1">
        <f>採点Qw1!D27</f>
        <v>3</v>
      </c>
      <c r="M14" s="1">
        <f t="shared" si="3"/>
        <v>1</v>
      </c>
      <c r="N14" s="1">
        <f t="shared" si="4"/>
        <v>3</v>
      </c>
      <c r="O14" s="564"/>
      <c r="P14" s="494"/>
      <c r="Q14" s="509"/>
      <c r="R14" s="509"/>
      <c r="S14" s="509"/>
      <c r="T14" s="509"/>
      <c r="U14" s="509"/>
      <c r="V14" s="509">
        <f t="shared" si="1"/>
        <v>0</v>
      </c>
      <c r="AH14" s="509"/>
      <c r="AI14" s="509">
        <v>1</v>
      </c>
      <c r="AJ14" s="509">
        <v>1</v>
      </c>
      <c r="AK14" s="509"/>
      <c r="AL14" s="509" t="str">
        <f t="shared" si="6"/>
        <v>-</v>
      </c>
      <c r="AM14" s="509">
        <f t="shared" si="7"/>
        <v>3</v>
      </c>
      <c r="AN14" s="509">
        <f t="shared" si="8"/>
        <v>3</v>
      </c>
      <c r="AO14" s="509" t="str">
        <f t="shared" si="9"/>
        <v>-</v>
      </c>
    </row>
    <row r="15" spans="2:41" ht="16.5" customHeight="1" x14ac:dyDescent="0.15">
      <c r="B15" s="538"/>
      <c r="C15" s="506" t="s">
        <v>649</v>
      </c>
      <c r="D15" s="601"/>
      <c r="E15" s="855"/>
      <c r="F15" s="856"/>
      <c r="G15" s="856"/>
      <c r="H15" s="856"/>
      <c r="I15" s="857"/>
      <c r="J15" s="774">
        <f t="shared" si="2"/>
        <v>3</v>
      </c>
      <c r="L15" s="1">
        <f>採点Qw1!D42</f>
        <v>3</v>
      </c>
      <c r="M15" s="1">
        <f t="shared" si="3"/>
        <v>1</v>
      </c>
      <c r="N15" s="1">
        <f t="shared" si="4"/>
        <v>3</v>
      </c>
      <c r="O15" s="564"/>
      <c r="P15" s="494"/>
      <c r="Q15" s="509"/>
      <c r="R15" s="509"/>
      <c r="S15" s="509">
        <v>1</v>
      </c>
      <c r="T15" s="509"/>
      <c r="U15" s="509"/>
      <c r="V15" s="509">
        <f t="shared" si="1"/>
        <v>0</v>
      </c>
      <c r="AH15" s="509">
        <v>1</v>
      </c>
      <c r="AI15" s="509">
        <v>1</v>
      </c>
      <c r="AJ15" s="509">
        <v>1</v>
      </c>
      <c r="AK15" s="509">
        <v>1</v>
      </c>
      <c r="AL15" s="509">
        <f t="shared" si="6"/>
        <v>3</v>
      </c>
      <c r="AM15" s="509">
        <f t="shared" si="7"/>
        <v>3</v>
      </c>
      <c r="AN15" s="509">
        <f t="shared" si="8"/>
        <v>3</v>
      </c>
      <c r="AO15" s="509">
        <f t="shared" si="9"/>
        <v>3</v>
      </c>
    </row>
    <row r="16" spans="2:41" ht="16.5" customHeight="1" x14ac:dyDescent="0.15">
      <c r="B16" s="538"/>
      <c r="C16" s="875" t="s">
        <v>650</v>
      </c>
      <c r="D16" s="706" t="s">
        <v>402</v>
      </c>
      <c r="E16" s="855"/>
      <c r="F16" s="856"/>
      <c r="G16" s="856"/>
      <c r="H16" s="856"/>
      <c r="I16" s="857"/>
      <c r="J16" s="774">
        <f t="shared" si="2"/>
        <v>1</v>
      </c>
      <c r="L16" s="1">
        <f>採点Qw1!D52</f>
        <v>1</v>
      </c>
      <c r="M16" s="1">
        <f t="shared" si="3"/>
        <v>1</v>
      </c>
      <c r="N16" s="1">
        <f t="shared" si="4"/>
        <v>1</v>
      </c>
      <c r="O16" s="564"/>
      <c r="P16" s="494"/>
      <c r="Q16" s="509"/>
      <c r="R16" s="509"/>
      <c r="S16" s="509"/>
      <c r="T16" s="509"/>
      <c r="U16" s="509"/>
      <c r="V16" s="509">
        <f t="shared" si="1"/>
        <v>0</v>
      </c>
      <c r="AH16" s="509"/>
      <c r="AI16" s="509">
        <v>1</v>
      </c>
      <c r="AJ16" s="509">
        <v>1</v>
      </c>
      <c r="AK16" s="509">
        <v>1</v>
      </c>
      <c r="AL16" s="509" t="str">
        <f t="shared" si="6"/>
        <v>-</v>
      </c>
      <c r="AM16" s="509">
        <f t="shared" si="7"/>
        <v>1</v>
      </c>
      <c r="AN16" s="509">
        <f t="shared" si="8"/>
        <v>1</v>
      </c>
      <c r="AO16" s="509">
        <f t="shared" si="9"/>
        <v>1</v>
      </c>
    </row>
    <row r="17" spans="2:41" ht="16.5" customHeight="1" x14ac:dyDescent="0.15">
      <c r="B17" s="538"/>
      <c r="C17" s="874"/>
      <c r="D17" s="706" t="s">
        <v>403</v>
      </c>
      <c r="E17" s="855"/>
      <c r="F17" s="856"/>
      <c r="G17" s="856"/>
      <c r="H17" s="856"/>
      <c r="I17" s="857"/>
      <c r="J17" s="774">
        <f t="shared" si="2"/>
        <v>3</v>
      </c>
      <c r="L17" s="1">
        <f>採点Qw1!D70</f>
        <v>3</v>
      </c>
      <c r="M17" s="1">
        <f t="shared" si="3"/>
        <v>1</v>
      </c>
      <c r="N17" s="1">
        <f t="shared" si="4"/>
        <v>3</v>
      </c>
      <c r="O17" s="564"/>
      <c r="P17" s="494"/>
      <c r="Q17" s="509"/>
      <c r="R17" s="509"/>
      <c r="S17" s="509"/>
      <c r="T17" s="509"/>
      <c r="U17" s="509"/>
      <c r="V17" s="509">
        <f t="shared" si="1"/>
        <v>0</v>
      </c>
      <c r="AH17" s="509"/>
      <c r="AI17" s="509"/>
      <c r="AJ17" s="509">
        <v>1</v>
      </c>
      <c r="AK17" s="509">
        <v>1</v>
      </c>
      <c r="AL17" s="509" t="str">
        <f t="shared" si="6"/>
        <v>-</v>
      </c>
      <c r="AM17" s="509" t="str">
        <f t="shared" si="7"/>
        <v>-</v>
      </c>
      <c r="AN17" s="509">
        <f t="shared" si="8"/>
        <v>3</v>
      </c>
      <c r="AO17" s="509">
        <f t="shared" si="9"/>
        <v>3</v>
      </c>
    </row>
    <row r="18" spans="2:41" ht="16.5" customHeight="1" x14ac:dyDescent="0.15">
      <c r="B18" s="538"/>
      <c r="C18" s="875" t="s">
        <v>651</v>
      </c>
      <c r="D18" s="706" t="s">
        <v>404</v>
      </c>
      <c r="E18" s="855"/>
      <c r="F18" s="856"/>
      <c r="G18" s="856"/>
      <c r="H18" s="856"/>
      <c r="I18" s="857"/>
      <c r="J18" s="774">
        <f>N18</f>
        <v>3</v>
      </c>
      <c r="L18" s="1">
        <f>採点Qw1!D89</f>
        <v>3</v>
      </c>
      <c r="M18" s="1">
        <f t="shared" si="3"/>
        <v>1</v>
      </c>
      <c r="N18" s="1">
        <f t="shared" si="4"/>
        <v>3</v>
      </c>
      <c r="O18" s="564"/>
      <c r="P18" s="494"/>
      <c r="Q18" s="509"/>
      <c r="R18" s="509"/>
      <c r="S18" s="509">
        <v>1</v>
      </c>
      <c r="T18" s="509"/>
      <c r="U18" s="509"/>
      <c r="V18" s="509">
        <f t="shared" si="1"/>
        <v>0</v>
      </c>
      <c r="AH18" s="509">
        <v>1</v>
      </c>
      <c r="AI18" s="509"/>
      <c r="AJ18" s="509">
        <v>1</v>
      </c>
      <c r="AK18" s="509">
        <v>1</v>
      </c>
      <c r="AL18" s="509">
        <f t="shared" si="6"/>
        <v>3</v>
      </c>
      <c r="AM18" s="509" t="str">
        <f t="shared" si="7"/>
        <v>-</v>
      </c>
      <c r="AN18" s="509">
        <f t="shared" si="8"/>
        <v>3</v>
      </c>
      <c r="AO18" s="509">
        <f t="shared" si="9"/>
        <v>3</v>
      </c>
    </row>
    <row r="19" spans="2:41" ht="16.5" customHeight="1" x14ac:dyDescent="0.15">
      <c r="B19" s="538"/>
      <c r="C19" s="874"/>
      <c r="D19" s="706" t="s">
        <v>405</v>
      </c>
      <c r="E19" s="855"/>
      <c r="F19" s="856"/>
      <c r="G19" s="856"/>
      <c r="H19" s="856"/>
      <c r="I19" s="857"/>
      <c r="J19" s="774">
        <f t="shared" si="2"/>
        <v>3</v>
      </c>
      <c r="L19" s="1">
        <f>採点Qw1!D98</f>
        <v>3</v>
      </c>
      <c r="M19" s="1">
        <f t="shared" si="3"/>
        <v>1</v>
      </c>
      <c r="N19" s="1">
        <f t="shared" si="4"/>
        <v>3</v>
      </c>
      <c r="O19" s="564"/>
      <c r="P19" s="494"/>
      <c r="Q19" s="509"/>
      <c r="R19" s="509"/>
      <c r="S19" s="509">
        <v>1</v>
      </c>
      <c r="T19" s="509"/>
      <c r="U19" s="509"/>
      <c r="V19" s="509">
        <f t="shared" si="1"/>
        <v>0</v>
      </c>
      <c r="AH19" s="509">
        <v>1</v>
      </c>
      <c r="AI19" s="509"/>
      <c r="AJ19" s="509">
        <v>1</v>
      </c>
      <c r="AK19" s="509">
        <v>1</v>
      </c>
      <c r="AL19" s="509">
        <f t="shared" si="6"/>
        <v>3</v>
      </c>
      <c r="AM19" s="509" t="str">
        <f t="shared" si="7"/>
        <v>-</v>
      </c>
      <c r="AN19" s="509">
        <f t="shared" si="8"/>
        <v>3</v>
      </c>
      <c r="AO19" s="509">
        <f t="shared" si="9"/>
        <v>3</v>
      </c>
    </row>
    <row r="20" spans="2:41" ht="16.5" customHeight="1" x14ac:dyDescent="0.15">
      <c r="B20" s="538"/>
      <c r="C20" s="506" t="s">
        <v>652</v>
      </c>
      <c r="D20" s="561"/>
      <c r="E20" s="855"/>
      <c r="F20" s="856"/>
      <c r="G20" s="856"/>
      <c r="H20" s="856"/>
      <c r="I20" s="857"/>
      <c r="J20" s="774">
        <f t="shared" si="2"/>
        <v>3</v>
      </c>
      <c r="L20" s="1">
        <f>採点Qw1!D116</f>
        <v>3</v>
      </c>
      <c r="M20" s="1">
        <f t="shared" si="3"/>
        <v>1</v>
      </c>
      <c r="N20" s="1">
        <f t="shared" si="4"/>
        <v>3</v>
      </c>
      <c r="O20" s="564"/>
      <c r="P20" s="494"/>
      <c r="Q20" s="509"/>
      <c r="R20" s="509"/>
      <c r="S20" s="509">
        <v>1</v>
      </c>
      <c r="T20" s="509"/>
      <c r="U20" s="509"/>
      <c r="V20" s="509">
        <f t="shared" si="1"/>
        <v>0</v>
      </c>
      <c r="AH20" s="509">
        <v>1</v>
      </c>
      <c r="AI20" s="509"/>
      <c r="AJ20" s="509"/>
      <c r="AK20" s="509"/>
      <c r="AL20" s="509">
        <f t="shared" si="6"/>
        <v>3</v>
      </c>
      <c r="AM20" s="509" t="str">
        <f t="shared" si="7"/>
        <v>-</v>
      </c>
      <c r="AN20" s="509" t="str">
        <f t="shared" si="8"/>
        <v>-</v>
      </c>
      <c r="AO20" s="509" t="str">
        <f t="shared" si="9"/>
        <v>-</v>
      </c>
    </row>
    <row r="21" spans="2:41" ht="16.5" customHeight="1" x14ac:dyDescent="0.15">
      <c r="B21" s="539"/>
      <c r="C21" s="506" t="s">
        <v>653</v>
      </c>
      <c r="D21" s="561"/>
      <c r="E21" s="855"/>
      <c r="F21" s="856"/>
      <c r="G21" s="856"/>
      <c r="H21" s="856"/>
      <c r="I21" s="857"/>
      <c r="J21" s="510">
        <f t="shared" si="2"/>
        <v>1</v>
      </c>
      <c r="L21" s="1">
        <f>採点Qw1!D125</f>
        <v>1</v>
      </c>
      <c r="M21" s="1">
        <f t="shared" si="3"/>
        <v>1</v>
      </c>
      <c r="N21" s="1">
        <f t="shared" si="4"/>
        <v>1</v>
      </c>
      <c r="O21" s="564"/>
      <c r="P21" s="494"/>
      <c r="Q21" s="509"/>
      <c r="R21" s="509"/>
      <c r="S21" s="509"/>
      <c r="T21" s="509"/>
      <c r="U21" s="509"/>
      <c r="V21" s="509">
        <f t="shared" si="1"/>
        <v>0</v>
      </c>
      <c r="AH21" s="509"/>
      <c r="AI21" s="509">
        <v>1</v>
      </c>
      <c r="AJ21" s="509"/>
      <c r="AK21" s="509">
        <v>1</v>
      </c>
      <c r="AL21" s="509" t="str">
        <f t="shared" si="6"/>
        <v>-</v>
      </c>
      <c r="AM21" s="509">
        <f t="shared" si="7"/>
        <v>1</v>
      </c>
      <c r="AN21" s="509" t="str">
        <f t="shared" si="8"/>
        <v>-</v>
      </c>
      <c r="AO21" s="509">
        <f t="shared" si="9"/>
        <v>1</v>
      </c>
    </row>
    <row r="22" spans="2:41" ht="16.5" customHeight="1" x14ac:dyDescent="0.15">
      <c r="B22" s="540">
        <v>2</v>
      </c>
      <c r="C22" s="533" t="s">
        <v>172</v>
      </c>
      <c r="D22" s="707"/>
      <c r="E22" s="641"/>
      <c r="F22" s="642"/>
      <c r="G22" s="642"/>
      <c r="H22" s="642"/>
      <c r="I22" s="643"/>
      <c r="J22" s="566">
        <f>IFERROR(ROUNDDOWN(O22,1),0)</f>
        <v>3</v>
      </c>
      <c r="L22" s="1"/>
      <c r="M22" s="1">
        <f t="shared" si="3"/>
        <v>1</v>
      </c>
      <c r="N22" s="1" t="str">
        <f t="shared" si="4"/>
        <v>-</v>
      </c>
      <c r="O22" s="564">
        <f>IFERROR(AVERAGE(N23:N24),"-")</f>
        <v>3</v>
      </c>
      <c r="P22" s="494"/>
      <c r="Q22" s="509"/>
      <c r="R22" s="509"/>
      <c r="S22" s="509"/>
      <c r="T22" s="509"/>
      <c r="U22" s="509"/>
      <c r="V22" s="509">
        <f t="shared" si="1"/>
        <v>0</v>
      </c>
      <c r="AH22" s="585"/>
      <c r="AI22" s="585"/>
      <c r="AJ22" s="585"/>
      <c r="AK22" s="585"/>
      <c r="AL22" s="509" t="str">
        <f t="shared" si="6"/>
        <v>-</v>
      </c>
      <c r="AM22" s="509" t="str">
        <f t="shared" si="7"/>
        <v>-</v>
      </c>
      <c r="AN22" s="509" t="str">
        <f t="shared" si="8"/>
        <v>-</v>
      </c>
      <c r="AO22" s="509" t="str">
        <f t="shared" si="9"/>
        <v>-</v>
      </c>
    </row>
    <row r="23" spans="2:41" ht="16.5" customHeight="1" x14ac:dyDescent="0.15">
      <c r="B23" s="538"/>
      <c r="C23" s="506" t="s">
        <v>654</v>
      </c>
      <c r="D23" s="561"/>
      <c r="E23" s="855"/>
      <c r="F23" s="856"/>
      <c r="G23" s="856"/>
      <c r="H23" s="856"/>
      <c r="I23" s="857"/>
      <c r="J23" s="774">
        <f t="shared" si="2"/>
        <v>3</v>
      </c>
      <c r="L23" s="1">
        <f>採点Qw1!D146</f>
        <v>3</v>
      </c>
      <c r="M23" s="1">
        <f t="shared" si="3"/>
        <v>1</v>
      </c>
      <c r="N23" s="1">
        <f t="shared" si="4"/>
        <v>3</v>
      </c>
      <c r="O23" s="564"/>
      <c r="P23" s="494"/>
      <c r="Q23" s="509"/>
      <c r="R23" s="509"/>
      <c r="S23" s="509"/>
      <c r="T23" s="509"/>
      <c r="U23" s="509"/>
      <c r="V23" s="509">
        <f t="shared" si="1"/>
        <v>0</v>
      </c>
      <c r="AH23" s="509">
        <v>1</v>
      </c>
      <c r="AI23" s="509"/>
      <c r="AJ23" s="509"/>
      <c r="AK23" s="509"/>
      <c r="AL23" s="509">
        <f t="shared" si="6"/>
        <v>3</v>
      </c>
      <c r="AM23" s="509" t="str">
        <f t="shared" si="7"/>
        <v>-</v>
      </c>
      <c r="AN23" s="509" t="str">
        <f t="shared" si="8"/>
        <v>-</v>
      </c>
      <c r="AO23" s="509" t="str">
        <f t="shared" si="9"/>
        <v>-</v>
      </c>
    </row>
    <row r="24" spans="2:41" ht="16.5" customHeight="1" x14ac:dyDescent="0.15">
      <c r="B24" s="541"/>
      <c r="C24" s="506" t="s">
        <v>655</v>
      </c>
      <c r="D24" s="561"/>
      <c r="E24" s="855"/>
      <c r="F24" s="856"/>
      <c r="G24" s="856"/>
      <c r="H24" s="856"/>
      <c r="I24" s="857"/>
      <c r="J24" s="774">
        <f t="shared" si="2"/>
        <v>3</v>
      </c>
      <c r="L24" s="1">
        <f>採点Qw1!D155</f>
        <v>3</v>
      </c>
      <c r="M24" s="1">
        <f t="shared" si="3"/>
        <v>1</v>
      </c>
      <c r="N24" s="1">
        <f t="shared" si="4"/>
        <v>3</v>
      </c>
      <c r="O24" s="564"/>
      <c r="P24" s="494"/>
      <c r="Q24" s="509"/>
      <c r="R24" s="509"/>
      <c r="S24" s="509"/>
      <c r="T24" s="509"/>
      <c r="U24" s="509"/>
      <c r="V24" s="509">
        <f t="shared" si="1"/>
        <v>0</v>
      </c>
      <c r="AH24" s="509">
        <v>1</v>
      </c>
      <c r="AI24" s="509"/>
      <c r="AJ24" s="509"/>
      <c r="AK24" s="509"/>
      <c r="AL24" s="509">
        <f t="shared" si="6"/>
        <v>3</v>
      </c>
      <c r="AM24" s="509" t="str">
        <f t="shared" si="7"/>
        <v>-</v>
      </c>
      <c r="AN24" s="509" t="str">
        <f t="shared" si="8"/>
        <v>-</v>
      </c>
      <c r="AO24" s="509" t="str">
        <f t="shared" si="9"/>
        <v>-</v>
      </c>
    </row>
    <row r="25" spans="2:41" ht="16.5" customHeight="1" x14ac:dyDescent="0.15">
      <c r="B25" s="542">
        <v>3</v>
      </c>
      <c r="C25" s="532" t="s">
        <v>146</v>
      </c>
      <c r="D25" s="708"/>
      <c r="E25" s="641"/>
      <c r="F25" s="642"/>
      <c r="G25" s="642"/>
      <c r="H25" s="642"/>
      <c r="I25" s="643"/>
      <c r="J25" s="566">
        <f>IFERROR(ROUNDDOWN(O25,1),0)</f>
        <v>3</v>
      </c>
      <c r="L25" s="1"/>
      <c r="M25" s="1">
        <f t="shared" si="3"/>
        <v>1</v>
      </c>
      <c r="N25" s="1" t="str">
        <f t="shared" si="4"/>
        <v>-</v>
      </c>
      <c r="O25" s="564">
        <f>IFERROR(AVERAGE(N26:N29),"-")</f>
        <v>3</v>
      </c>
      <c r="P25" s="494"/>
      <c r="Q25" s="509"/>
      <c r="R25" s="509"/>
      <c r="S25" s="509"/>
      <c r="T25" s="509"/>
      <c r="U25" s="509"/>
      <c r="V25" s="509">
        <f t="shared" si="1"/>
        <v>0</v>
      </c>
      <c r="AH25" s="585"/>
      <c r="AI25" s="585"/>
      <c r="AJ25" s="585"/>
      <c r="AK25" s="585"/>
      <c r="AL25" s="509" t="str">
        <f t="shared" si="6"/>
        <v>-</v>
      </c>
      <c r="AM25" s="509" t="str">
        <f t="shared" si="7"/>
        <v>-</v>
      </c>
      <c r="AN25" s="509" t="str">
        <f t="shared" si="8"/>
        <v>-</v>
      </c>
      <c r="AO25" s="509" t="str">
        <f t="shared" si="9"/>
        <v>-</v>
      </c>
    </row>
    <row r="26" spans="2:41" ht="16.5" customHeight="1" x14ac:dyDescent="0.15">
      <c r="B26" s="543"/>
      <c r="C26" s="506" t="s">
        <v>656</v>
      </c>
      <c r="D26" s="561"/>
      <c r="E26" s="855"/>
      <c r="F26" s="856"/>
      <c r="G26" s="856"/>
      <c r="H26" s="856"/>
      <c r="I26" s="857"/>
      <c r="J26" s="774">
        <f t="shared" si="2"/>
        <v>3</v>
      </c>
      <c r="L26" s="1">
        <f>採点Qw1!D166</f>
        <v>3</v>
      </c>
      <c r="M26" s="1">
        <f t="shared" si="3"/>
        <v>1</v>
      </c>
      <c r="N26" s="1">
        <f t="shared" si="4"/>
        <v>3</v>
      </c>
      <c r="O26" s="564"/>
      <c r="P26" s="494"/>
      <c r="Q26" s="509"/>
      <c r="R26" s="509"/>
      <c r="S26" s="509"/>
      <c r="T26" s="509"/>
      <c r="U26" s="509"/>
      <c r="V26" s="509">
        <f t="shared" si="1"/>
        <v>0</v>
      </c>
      <c r="AH26" s="509"/>
      <c r="AI26" s="509">
        <v>1</v>
      </c>
      <c r="AJ26" s="509"/>
      <c r="AK26" s="509"/>
      <c r="AL26" s="509" t="str">
        <f t="shared" si="6"/>
        <v>-</v>
      </c>
      <c r="AM26" s="509">
        <f t="shared" si="7"/>
        <v>3</v>
      </c>
      <c r="AN26" s="509" t="str">
        <f t="shared" si="8"/>
        <v>-</v>
      </c>
      <c r="AO26" s="509" t="str">
        <f t="shared" si="9"/>
        <v>-</v>
      </c>
    </row>
    <row r="27" spans="2:41" ht="16.5" customHeight="1" x14ac:dyDescent="0.15">
      <c r="B27" s="543"/>
      <c r="C27" s="873" t="s">
        <v>657</v>
      </c>
      <c r="D27" s="571" t="s">
        <v>406</v>
      </c>
      <c r="E27" s="855"/>
      <c r="F27" s="856"/>
      <c r="G27" s="856"/>
      <c r="H27" s="856"/>
      <c r="I27" s="857"/>
      <c r="J27" s="774">
        <f t="shared" si="2"/>
        <v>3</v>
      </c>
      <c r="L27" s="1">
        <f>採点Qw1!D176</f>
        <v>3</v>
      </c>
      <c r="M27" s="1">
        <f t="shared" si="3"/>
        <v>1</v>
      </c>
      <c r="N27" s="1">
        <f t="shared" si="4"/>
        <v>3</v>
      </c>
      <c r="O27" s="564"/>
      <c r="P27" s="494"/>
      <c r="Q27" s="509"/>
      <c r="R27" s="509"/>
      <c r="S27" s="509"/>
      <c r="T27" s="509"/>
      <c r="U27" s="509"/>
      <c r="V27" s="509">
        <f t="shared" si="1"/>
        <v>0</v>
      </c>
      <c r="AH27" s="509">
        <v>1</v>
      </c>
      <c r="AI27" s="509"/>
      <c r="AJ27" s="509"/>
      <c r="AK27" s="509"/>
      <c r="AL27" s="509">
        <f t="shared" si="6"/>
        <v>3</v>
      </c>
      <c r="AM27" s="509" t="str">
        <f t="shared" si="7"/>
        <v>-</v>
      </c>
      <c r="AN27" s="509" t="str">
        <f t="shared" si="8"/>
        <v>-</v>
      </c>
      <c r="AO27" s="509" t="str">
        <f t="shared" si="9"/>
        <v>-</v>
      </c>
    </row>
    <row r="28" spans="2:41" ht="16.5" customHeight="1" x14ac:dyDescent="0.15">
      <c r="B28" s="543"/>
      <c r="C28" s="874"/>
      <c r="D28" s="709" t="s">
        <v>407</v>
      </c>
      <c r="E28" s="855"/>
      <c r="F28" s="856"/>
      <c r="G28" s="856"/>
      <c r="H28" s="856"/>
      <c r="I28" s="857"/>
      <c r="J28" s="774">
        <f t="shared" si="2"/>
        <v>3</v>
      </c>
      <c r="L28" s="1">
        <f>採点Qw1!D185</f>
        <v>3</v>
      </c>
      <c r="M28" s="1">
        <f t="shared" si="3"/>
        <v>1</v>
      </c>
      <c r="N28" s="1">
        <f t="shared" si="4"/>
        <v>3</v>
      </c>
      <c r="O28" s="564"/>
      <c r="P28" s="494"/>
      <c r="Q28" s="509"/>
      <c r="R28" s="509"/>
      <c r="S28" s="509"/>
      <c r="T28" s="509"/>
      <c r="U28" s="509"/>
      <c r="V28" s="509">
        <f t="shared" si="1"/>
        <v>0</v>
      </c>
      <c r="AH28" s="509">
        <v>1</v>
      </c>
      <c r="AI28" s="509"/>
      <c r="AJ28" s="509"/>
      <c r="AK28" s="509"/>
      <c r="AL28" s="509">
        <f t="shared" si="6"/>
        <v>3</v>
      </c>
      <c r="AM28" s="509" t="str">
        <f t="shared" si="7"/>
        <v>-</v>
      </c>
      <c r="AN28" s="509" t="str">
        <f t="shared" si="8"/>
        <v>-</v>
      </c>
      <c r="AO28" s="509" t="str">
        <f t="shared" si="9"/>
        <v>-</v>
      </c>
    </row>
    <row r="29" spans="2:41" ht="16.5" customHeight="1" x14ac:dyDescent="0.15">
      <c r="B29" s="544"/>
      <c r="C29" s="506" t="s">
        <v>658</v>
      </c>
      <c r="D29" s="561"/>
      <c r="E29" s="855"/>
      <c r="F29" s="856"/>
      <c r="G29" s="856"/>
      <c r="H29" s="856"/>
      <c r="I29" s="857"/>
      <c r="J29" s="774">
        <f t="shared" si="2"/>
        <v>3</v>
      </c>
      <c r="L29" s="1">
        <f>採点Qw1!D194</f>
        <v>3</v>
      </c>
      <c r="M29" s="1">
        <f t="shared" si="3"/>
        <v>1</v>
      </c>
      <c r="N29" s="1">
        <f t="shared" si="4"/>
        <v>3</v>
      </c>
      <c r="O29" s="564"/>
      <c r="P29" s="494"/>
      <c r="Q29" s="509"/>
      <c r="R29" s="509"/>
      <c r="S29" s="509"/>
      <c r="T29" s="509"/>
      <c r="U29" s="509"/>
      <c r="V29" s="509">
        <f t="shared" si="1"/>
        <v>0</v>
      </c>
      <c r="AH29" s="509">
        <v>1</v>
      </c>
      <c r="AI29" s="509"/>
      <c r="AJ29" s="509"/>
      <c r="AK29" s="509"/>
      <c r="AL29" s="509">
        <f t="shared" si="6"/>
        <v>3</v>
      </c>
      <c r="AM29" s="509" t="str">
        <f t="shared" si="7"/>
        <v>-</v>
      </c>
      <c r="AN29" s="509" t="str">
        <f t="shared" si="8"/>
        <v>-</v>
      </c>
      <c r="AO29" s="509" t="str">
        <f t="shared" si="9"/>
        <v>-</v>
      </c>
    </row>
    <row r="30" spans="2:41" ht="16.5" customHeight="1" x14ac:dyDescent="0.15">
      <c r="B30" s="542">
        <v>4</v>
      </c>
      <c r="C30" s="532" t="s">
        <v>408</v>
      </c>
      <c r="D30" s="707"/>
      <c r="E30" s="641"/>
      <c r="F30" s="642"/>
      <c r="G30" s="642"/>
      <c r="H30" s="642"/>
      <c r="I30" s="643"/>
      <c r="J30" s="566">
        <f>IFERROR(ROUNDDOWN(O30,1),0)</f>
        <v>2.6</v>
      </c>
      <c r="L30" s="1"/>
      <c r="M30" s="1">
        <f t="shared" si="3"/>
        <v>1</v>
      </c>
      <c r="N30" s="1" t="str">
        <f t="shared" si="4"/>
        <v>-</v>
      </c>
      <c r="O30" s="564">
        <f>IFERROR(AVERAGE(N31:N36),"-")</f>
        <v>2.6666666666666665</v>
      </c>
      <c r="P30" s="494"/>
      <c r="Q30" s="509"/>
      <c r="R30" s="509"/>
      <c r="S30" s="509"/>
      <c r="T30" s="509"/>
      <c r="U30" s="509"/>
      <c r="V30" s="509">
        <f t="shared" si="1"/>
        <v>0</v>
      </c>
      <c r="AH30" s="585"/>
      <c r="AI30" s="585"/>
      <c r="AJ30" s="585"/>
      <c r="AK30" s="585"/>
      <c r="AL30" s="509" t="str">
        <f t="shared" si="6"/>
        <v>-</v>
      </c>
      <c r="AM30" s="509" t="str">
        <f t="shared" si="7"/>
        <v>-</v>
      </c>
      <c r="AN30" s="509" t="str">
        <f t="shared" si="8"/>
        <v>-</v>
      </c>
      <c r="AO30" s="509" t="str">
        <f t="shared" si="9"/>
        <v>-</v>
      </c>
    </row>
    <row r="31" spans="2:41" ht="16.5" customHeight="1" x14ac:dyDescent="0.15">
      <c r="B31" s="543"/>
      <c r="C31" s="506" t="s">
        <v>659</v>
      </c>
      <c r="D31" s="561"/>
      <c r="E31" s="855"/>
      <c r="F31" s="856"/>
      <c r="G31" s="856"/>
      <c r="H31" s="856"/>
      <c r="I31" s="857"/>
      <c r="J31" s="774">
        <f t="shared" si="2"/>
        <v>1</v>
      </c>
      <c r="L31" s="1">
        <f>採点Qw1!D204</f>
        <v>1</v>
      </c>
      <c r="M31" s="1">
        <f t="shared" si="3"/>
        <v>1</v>
      </c>
      <c r="N31" s="1">
        <f t="shared" si="4"/>
        <v>1</v>
      </c>
      <c r="O31" s="564"/>
      <c r="P31" s="494"/>
      <c r="Q31" s="509"/>
      <c r="R31" s="509"/>
      <c r="S31" s="509"/>
      <c r="T31" s="509"/>
      <c r="U31" s="509"/>
      <c r="V31" s="509">
        <f t="shared" si="1"/>
        <v>0</v>
      </c>
      <c r="AH31" s="509">
        <v>1</v>
      </c>
      <c r="AI31" s="509"/>
      <c r="AJ31" s="509"/>
      <c r="AK31" s="509"/>
      <c r="AL31" s="509">
        <f t="shared" si="6"/>
        <v>1</v>
      </c>
      <c r="AM31" s="509" t="str">
        <f t="shared" si="7"/>
        <v>-</v>
      </c>
      <c r="AN31" s="509" t="str">
        <f t="shared" si="8"/>
        <v>-</v>
      </c>
      <c r="AO31" s="509" t="str">
        <f t="shared" si="9"/>
        <v>-</v>
      </c>
    </row>
    <row r="32" spans="2:41" ht="16.5" customHeight="1" x14ac:dyDescent="0.15">
      <c r="B32" s="543"/>
      <c r="C32" s="873" t="s">
        <v>660</v>
      </c>
      <c r="D32" s="705" t="s">
        <v>639</v>
      </c>
      <c r="E32" s="855"/>
      <c r="F32" s="856"/>
      <c r="G32" s="856"/>
      <c r="H32" s="856"/>
      <c r="I32" s="857"/>
      <c r="J32" s="774">
        <f t="shared" si="2"/>
        <v>3</v>
      </c>
      <c r="L32" s="1">
        <f>採点Qw1!D224</f>
        <v>3</v>
      </c>
      <c r="M32" s="1">
        <f t="shared" si="3"/>
        <v>1</v>
      </c>
      <c r="N32" s="1">
        <f t="shared" si="4"/>
        <v>3</v>
      </c>
      <c r="O32" s="564"/>
      <c r="P32" s="494"/>
      <c r="Q32" s="509"/>
      <c r="R32" s="509"/>
      <c r="S32" s="509"/>
      <c r="T32" s="509"/>
      <c r="U32" s="509"/>
      <c r="V32" s="509">
        <f t="shared" si="1"/>
        <v>0</v>
      </c>
      <c r="AH32" s="509">
        <v>1</v>
      </c>
      <c r="AI32" s="509"/>
      <c r="AJ32" s="509"/>
      <c r="AK32" s="509"/>
      <c r="AL32" s="509">
        <f t="shared" si="6"/>
        <v>3</v>
      </c>
      <c r="AM32" s="509" t="str">
        <f t="shared" si="7"/>
        <v>-</v>
      </c>
      <c r="AN32" s="509" t="str">
        <f t="shared" si="8"/>
        <v>-</v>
      </c>
      <c r="AO32" s="509" t="str">
        <f t="shared" si="9"/>
        <v>-</v>
      </c>
    </row>
    <row r="33" spans="2:41" ht="16.5" customHeight="1" x14ac:dyDescent="0.15">
      <c r="B33" s="543"/>
      <c r="C33" s="874"/>
      <c r="D33" s="705" t="s">
        <v>372</v>
      </c>
      <c r="E33" s="855"/>
      <c r="F33" s="856"/>
      <c r="G33" s="856"/>
      <c r="H33" s="856"/>
      <c r="I33" s="857"/>
      <c r="J33" s="774">
        <f t="shared" si="2"/>
        <v>3</v>
      </c>
      <c r="L33" s="1">
        <f>採点Qw1!D233</f>
        <v>3</v>
      </c>
      <c r="M33" s="1">
        <f t="shared" si="3"/>
        <v>1</v>
      </c>
      <c r="N33" s="1">
        <f t="shared" si="4"/>
        <v>3</v>
      </c>
      <c r="O33" s="564"/>
      <c r="P33" s="494"/>
      <c r="Q33" s="509"/>
      <c r="R33" s="509"/>
      <c r="S33" s="509"/>
      <c r="T33" s="509"/>
      <c r="U33" s="509"/>
      <c r="V33" s="509">
        <f t="shared" si="1"/>
        <v>0</v>
      </c>
      <c r="AH33" s="509">
        <v>1</v>
      </c>
      <c r="AI33" s="509"/>
      <c r="AJ33" s="509"/>
      <c r="AK33" s="509"/>
      <c r="AL33" s="509">
        <f t="shared" si="6"/>
        <v>3</v>
      </c>
      <c r="AM33" s="509" t="str">
        <f t="shared" si="7"/>
        <v>-</v>
      </c>
      <c r="AN33" s="509" t="str">
        <f t="shared" si="8"/>
        <v>-</v>
      </c>
      <c r="AO33" s="509" t="str">
        <f t="shared" si="9"/>
        <v>-</v>
      </c>
    </row>
    <row r="34" spans="2:41" ht="16.5" customHeight="1" x14ac:dyDescent="0.15">
      <c r="B34" s="543"/>
      <c r="C34" s="863" t="s">
        <v>467</v>
      </c>
      <c r="D34" s="864"/>
      <c r="E34" s="855"/>
      <c r="F34" s="856"/>
      <c r="G34" s="856"/>
      <c r="H34" s="856"/>
      <c r="I34" s="857"/>
      <c r="J34" s="774">
        <f t="shared" si="2"/>
        <v>3</v>
      </c>
      <c r="L34" s="1">
        <f>採点Qw1!D242</f>
        <v>3</v>
      </c>
      <c r="M34" s="1">
        <f t="shared" si="3"/>
        <v>1</v>
      </c>
      <c r="N34" s="1">
        <f t="shared" si="4"/>
        <v>3</v>
      </c>
      <c r="O34" s="564"/>
      <c r="P34" s="494"/>
      <c r="Q34" s="509"/>
      <c r="R34" s="509"/>
      <c r="S34" s="509"/>
      <c r="T34" s="509"/>
      <c r="U34" s="509"/>
      <c r="V34" s="509">
        <f t="shared" si="1"/>
        <v>0</v>
      </c>
      <c r="AH34" s="509">
        <v>1</v>
      </c>
      <c r="AI34" s="509"/>
      <c r="AJ34" s="509"/>
      <c r="AK34" s="509"/>
      <c r="AL34" s="509">
        <f t="shared" si="6"/>
        <v>3</v>
      </c>
      <c r="AM34" s="509" t="str">
        <f t="shared" si="7"/>
        <v>-</v>
      </c>
      <c r="AN34" s="509" t="str">
        <f t="shared" si="8"/>
        <v>-</v>
      </c>
      <c r="AO34" s="509" t="str">
        <f t="shared" si="9"/>
        <v>-</v>
      </c>
    </row>
    <row r="35" spans="2:41" ht="16.5" customHeight="1" x14ac:dyDescent="0.15">
      <c r="B35" s="543"/>
      <c r="C35" s="873" t="s">
        <v>474</v>
      </c>
      <c r="D35" s="560" t="s">
        <v>409</v>
      </c>
      <c r="E35" s="855"/>
      <c r="F35" s="856"/>
      <c r="G35" s="856"/>
      <c r="H35" s="856"/>
      <c r="I35" s="857"/>
      <c r="J35" s="774">
        <f t="shared" si="2"/>
        <v>3</v>
      </c>
      <c r="L35" s="1">
        <f>採点Qw1!D252</f>
        <v>3</v>
      </c>
      <c r="M35" s="1">
        <f t="shared" si="3"/>
        <v>1</v>
      </c>
      <c r="N35" s="1">
        <f t="shared" si="4"/>
        <v>3</v>
      </c>
      <c r="O35" s="564"/>
      <c r="P35" s="494"/>
      <c r="Q35" s="509"/>
      <c r="R35" s="509"/>
      <c r="S35" s="509"/>
      <c r="T35" s="509"/>
      <c r="U35" s="509"/>
      <c r="V35" s="509">
        <f t="shared" si="1"/>
        <v>0</v>
      </c>
      <c r="AH35" s="509">
        <v>1</v>
      </c>
      <c r="AI35" s="509"/>
      <c r="AJ35" s="509"/>
      <c r="AK35" s="509"/>
      <c r="AL35" s="509">
        <f t="shared" si="6"/>
        <v>3</v>
      </c>
      <c r="AM35" s="509" t="str">
        <f t="shared" si="7"/>
        <v>-</v>
      </c>
      <c r="AN35" s="509" t="str">
        <f t="shared" si="8"/>
        <v>-</v>
      </c>
      <c r="AO35" s="509" t="str">
        <f t="shared" si="9"/>
        <v>-</v>
      </c>
    </row>
    <row r="36" spans="2:41" ht="16.5" customHeight="1" x14ac:dyDescent="0.15">
      <c r="B36" s="543"/>
      <c r="C36" s="874"/>
      <c r="D36" s="560" t="s">
        <v>410</v>
      </c>
      <c r="E36" s="855"/>
      <c r="F36" s="856"/>
      <c r="G36" s="856"/>
      <c r="H36" s="856"/>
      <c r="I36" s="857"/>
      <c r="J36" s="775">
        <f t="shared" si="2"/>
        <v>3</v>
      </c>
      <c r="L36" s="1">
        <f>採点Qw1!D261</f>
        <v>3</v>
      </c>
      <c r="M36" s="1">
        <f t="shared" si="3"/>
        <v>1</v>
      </c>
      <c r="N36" s="1">
        <f t="shared" si="4"/>
        <v>3</v>
      </c>
      <c r="O36" s="564"/>
      <c r="P36" s="494"/>
      <c r="Q36" s="509"/>
      <c r="R36" s="509"/>
      <c r="S36" s="509"/>
      <c r="T36" s="509"/>
      <c r="U36" s="509"/>
      <c r="V36" s="509">
        <f t="shared" si="1"/>
        <v>0</v>
      </c>
      <c r="AH36" s="509">
        <v>1</v>
      </c>
      <c r="AI36" s="509"/>
      <c r="AJ36" s="509"/>
      <c r="AK36" s="509"/>
      <c r="AL36" s="509">
        <f t="shared" si="6"/>
        <v>3</v>
      </c>
      <c r="AM36" s="509" t="str">
        <f t="shared" si="7"/>
        <v>-</v>
      </c>
      <c r="AN36" s="509" t="str">
        <f t="shared" si="8"/>
        <v>-</v>
      </c>
      <c r="AO36" s="509" t="str">
        <f t="shared" si="9"/>
        <v>-</v>
      </c>
    </row>
    <row r="37" spans="2:41" ht="16.5" customHeight="1" x14ac:dyDescent="0.15">
      <c r="B37" s="542">
        <v>5</v>
      </c>
      <c r="C37" s="532" t="s">
        <v>411</v>
      </c>
      <c r="D37" s="562"/>
      <c r="E37" s="641"/>
      <c r="F37" s="642"/>
      <c r="G37" s="642"/>
      <c r="H37" s="642"/>
      <c r="I37" s="643"/>
      <c r="J37" s="566">
        <f>IFERROR(ROUNDDOWN(O37,1),0)</f>
        <v>2.2999999999999998</v>
      </c>
      <c r="L37" s="1"/>
      <c r="M37" s="1">
        <f t="shared" si="3"/>
        <v>1</v>
      </c>
      <c r="N37" s="1" t="str">
        <f t="shared" si="4"/>
        <v>-</v>
      </c>
      <c r="O37" s="564">
        <f>IFERROR(AVERAGE(N38:N45),"-")</f>
        <v>2.375</v>
      </c>
      <c r="P37" s="494"/>
      <c r="Q37" s="509"/>
      <c r="R37" s="509"/>
      <c r="S37" s="509"/>
      <c r="T37" s="509"/>
      <c r="U37" s="509"/>
      <c r="V37" s="509">
        <f t="shared" si="1"/>
        <v>0</v>
      </c>
      <c r="AH37" s="585"/>
      <c r="AI37" s="585"/>
      <c r="AJ37" s="585"/>
      <c r="AK37" s="585"/>
      <c r="AL37" s="509" t="str">
        <f t="shared" si="6"/>
        <v>-</v>
      </c>
      <c r="AM37" s="509" t="str">
        <f t="shared" si="7"/>
        <v>-</v>
      </c>
      <c r="AN37" s="509" t="str">
        <f t="shared" si="8"/>
        <v>-</v>
      </c>
      <c r="AO37" s="509" t="str">
        <f t="shared" si="9"/>
        <v>-</v>
      </c>
    </row>
    <row r="38" spans="2:41" ht="16.5" customHeight="1" x14ac:dyDescent="0.15">
      <c r="B38" s="543"/>
      <c r="C38" s="863" t="s">
        <v>468</v>
      </c>
      <c r="D38" s="864"/>
      <c r="E38" s="855"/>
      <c r="F38" s="856"/>
      <c r="G38" s="856"/>
      <c r="H38" s="856"/>
      <c r="I38" s="857"/>
      <c r="J38" s="774">
        <f t="shared" si="2"/>
        <v>3</v>
      </c>
      <c r="L38" s="1">
        <f>採点Qw1!D271</f>
        <v>3</v>
      </c>
      <c r="M38" s="1">
        <f t="shared" si="3"/>
        <v>1</v>
      </c>
      <c r="N38" s="1">
        <f t="shared" si="4"/>
        <v>3</v>
      </c>
      <c r="O38" s="564"/>
      <c r="P38" s="494"/>
      <c r="Q38" s="509"/>
      <c r="R38" s="509"/>
      <c r="S38" s="509"/>
      <c r="T38" s="509"/>
      <c r="U38" s="509"/>
      <c r="V38" s="509">
        <f t="shared" si="1"/>
        <v>0</v>
      </c>
      <c r="AH38" s="509"/>
      <c r="AI38" s="509">
        <v>1</v>
      </c>
      <c r="AJ38" s="509">
        <v>1</v>
      </c>
      <c r="AK38" s="509"/>
      <c r="AL38" s="509" t="str">
        <f t="shared" si="6"/>
        <v>-</v>
      </c>
      <c r="AM38" s="509">
        <f t="shared" si="7"/>
        <v>3</v>
      </c>
      <c r="AN38" s="509">
        <f t="shared" si="8"/>
        <v>3</v>
      </c>
      <c r="AO38" s="509" t="str">
        <f t="shared" si="9"/>
        <v>-</v>
      </c>
    </row>
    <row r="39" spans="2:41" ht="16.5" customHeight="1" x14ac:dyDescent="0.15">
      <c r="B39" s="543"/>
      <c r="C39" s="863" t="s">
        <v>475</v>
      </c>
      <c r="D39" s="864"/>
      <c r="E39" s="855"/>
      <c r="F39" s="856"/>
      <c r="G39" s="856"/>
      <c r="H39" s="856"/>
      <c r="I39" s="857"/>
      <c r="J39" s="777">
        <f t="shared" si="2"/>
        <v>3</v>
      </c>
      <c r="L39" s="1">
        <f>採点Qw1!D280</f>
        <v>3</v>
      </c>
      <c r="M39" s="1">
        <f t="shared" si="3"/>
        <v>1</v>
      </c>
      <c r="N39" s="1">
        <f t="shared" si="4"/>
        <v>3</v>
      </c>
      <c r="O39" s="564"/>
      <c r="P39" s="494"/>
      <c r="Q39" s="509"/>
      <c r="R39" s="509"/>
      <c r="S39" s="509">
        <v>1</v>
      </c>
      <c r="T39" s="509"/>
      <c r="U39" s="509"/>
      <c r="V39" s="509">
        <f t="shared" si="1"/>
        <v>0</v>
      </c>
      <c r="AH39" s="509"/>
      <c r="AI39" s="509">
        <v>1</v>
      </c>
      <c r="AJ39" s="509">
        <v>1</v>
      </c>
      <c r="AK39" s="509"/>
      <c r="AL39" s="509" t="str">
        <f t="shared" si="6"/>
        <v>-</v>
      </c>
      <c r="AM39" s="509">
        <f t="shared" si="7"/>
        <v>3</v>
      </c>
      <c r="AN39" s="509">
        <f t="shared" si="8"/>
        <v>3</v>
      </c>
      <c r="AO39" s="509" t="str">
        <f t="shared" si="9"/>
        <v>-</v>
      </c>
    </row>
    <row r="40" spans="2:41" ht="16.5" customHeight="1" x14ac:dyDescent="0.15">
      <c r="B40" s="545"/>
      <c r="C40" s="863" t="s">
        <v>510</v>
      </c>
      <c r="D40" s="864"/>
      <c r="E40" s="855"/>
      <c r="F40" s="856"/>
      <c r="G40" s="856"/>
      <c r="H40" s="856"/>
      <c r="I40" s="857"/>
      <c r="J40" s="774">
        <f t="shared" si="2"/>
        <v>2</v>
      </c>
      <c r="L40" s="1">
        <f>採点Qw1!D289</f>
        <v>2</v>
      </c>
      <c r="M40" s="1">
        <f t="shared" si="3"/>
        <v>1</v>
      </c>
      <c r="N40" s="1">
        <f t="shared" si="4"/>
        <v>2</v>
      </c>
      <c r="O40" s="564"/>
      <c r="P40" s="494"/>
      <c r="Q40" s="509"/>
      <c r="R40" s="509"/>
      <c r="S40" s="509"/>
      <c r="T40" s="509"/>
      <c r="U40" s="509"/>
      <c r="V40" s="509">
        <f t="shared" ref="V40:V69" si="10">SUMPRODUCT($Q$8:$U$8,Q40:U40)</f>
        <v>0</v>
      </c>
      <c r="AH40" s="509"/>
      <c r="AI40" s="509">
        <v>1</v>
      </c>
      <c r="AJ40" s="509">
        <v>1</v>
      </c>
      <c r="AK40" s="509">
        <v>1</v>
      </c>
      <c r="AL40" s="509" t="str">
        <f t="shared" si="6"/>
        <v>-</v>
      </c>
      <c r="AM40" s="509">
        <f t="shared" si="7"/>
        <v>2</v>
      </c>
      <c r="AN40" s="509">
        <f t="shared" si="8"/>
        <v>2</v>
      </c>
      <c r="AO40" s="509">
        <f t="shared" si="9"/>
        <v>2</v>
      </c>
    </row>
    <row r="41" spans="2:41" ht="16.5" customHeight="1" x14ac:dyDescent="0.15">
      <c r="B41" s="545"/>
      <c r="C41" s="863" t="s">
        <v>469</v>
      </c>
      <c r="D41" s="864"/>
      <c r="E41" s="855"/>
      <c r="F41" s="856"/>
      <c r="G41" s="856"/>
      <c r="H41" s="856"/>
      <c r="I41" s="857"/>
      <c r="J41" s="774">
        <f t="shared" si="2"/>
        <v>1</v>
      </c>
      <c r="L41" s="1">
        <f>採点Qw1!D308</f>
        <v>1</v>
      </c>
      <c r="M41" s="1">
        <f t="shared" si="3"/>
        <v>1</v>
      </c>
      <c r="N41" s="1">
        <f t="shared" si="4"/>
        <v>1</v>
      </c>
      <c r="O41" s="564"/>
      <c r="P41" s="494"/>
      <c r="Q41" s="509"/>
      <c r="R41" s="509"/>
      <c r="S41" s="509"/>
      <c r="T41" s="509"/>
      <c r="U41" s="509"/>
      <c r="V41" s="509">
        <f t="shared" si="10"/>
        <v>0</v>
      </c>
      <c r="AH41" s="509"/>
      <c r="AI41" s="509"/>
      <c r="AJ41" s="509">
        <v>1</v>
      </c>
      <c r="AK41" s="509"/>
      <c r="AL41" s="509" t="str">
        <f t="shared" si="6"/>
        <v>-</v>
      </c>
      <c r="AM41" s="509" t="str">
        <f t="shared" si="7"/>
        <v>-</v>
      </c>
      <c r="AN41" s="509">
        <f t="shared" si="8"/>
        <v>1</v>
      </c>
      <c r="AO41" s="509" t="str">
        <f t="shared" si="9"/>
        <v>-</v>
      </c>
    </row>
    <row r="42" spans="2:41" ht="16.5" customHeight="1" x14ac:dyDescent="0.15">
      <c r="B42" s="545"/>
      <c r="C42" s="863" t="s">
        <v>476</v>
      </c>
      <c r="D42" s="864"/>
      <c r="E42" s="855"/>
      <c r="F42" s="856"/>
      <c r="G42" s="856"/>
      <c r="H42" s="856"/>
      <c r="I42" s="857"/>
      <c r="J42" s="774">
        <f t="shared" si="2"/>
        <v>3</v>
      </c>
      <c r="L42" s="1">
        <f>採点Qw1!D332</f>
        <v>3</v>
      </c>
      <c r="M42" s="1">
        <f t="shared" si="3"/>
        <v>1</v>
      </c>
      <c r="N42" s="1">
        <f t="shared" si="4"/>
        <v>3</v>
      </c>
      <c r="O42" s="564"/>
      <c r="P42" s="494"/>
      <c r="Q42" s="509"/>
      <c r="R42" s="509"/>
      <c r="S42" s="509"/>
      <c r="T42" s="509"/>
      <c r="U42" s="509"/>
      <c r="V42" s="509">
        <f t="shared" si="10"/>
        <v>0</v>
      </c>
      <c r="AH42" s="509"/>
      <c r="AI42" s="509">
        <v>1</v>
      </c>
      <c r="AJ42" s="509"/>
      <c r="AK42" s="509"/>
      <c r="AL42" s="509" t="str">
        <f t="shared" si="6"/>
        <v>-</v>
      </c>
      <c r="AM42" s="509">
        <f t="shared" si="7"/>
        <v>3</v>
      </c>
      <c r="AN42" s="509" t="str">
        <f t="shared" si="8"/>
        <v>-</v>
      </c>
      <c r="AO42" s="509" t="str">
        <f t="shared" si="9"/>
        <v>-</v>
      </c>
    </row>
    <row r="43" spans="2:41" ht="16.5" customHeight="1" x14ac:dyDescent="0.15">
      <c r="B43" s="540"/>
      <c r="C43" s="863" t="s">
        <v>477</v>
      </c>
      <c r="D43" s="864"/>
      <c r="E43" s="855"/>
      <c r="F43" s="856"/>
      <c r="G43" s="856"/>
      <c r="H43" s="856"/>
      <c r="I43" s="857"/>
      <c r="J43" s="774">
        <f t="shared" si="2"/>
        <v>1</v>
      </c>
      <c r="L43" s="1">
        <f>採点Qw1!D341</f>
        <v>1</v>
      </c>
      <c r="M43" s="1">
        <f t="shared" si="3"/>
        <v>1</v>
      </c>
      <c r="N43" s="1">
        <f t="shared" si="4"/>
        <v>1</v>
      </c>
      <c r="O43" s="564"/>
      <c r="P43" s="494"/>
      <c r="Q43" s="509"/>
      <c r="R43" s="509"/>
      <c r="S43" s="509"/>
      <c r="T43" s="509"/>
      <c r="U43" s="509"/>
      <c r="V43" s="509">
        <f t="shared" si="10"/>
        <v>0</v>
      </c>
      <c r="AH43" s="509"/>
      <c r="AI43" s="509">
        <v>1</v>
      </c>
      <c r="AJ43" s="509">
        <v>1</v>
      </c>
      <c r="AK43" s="509"/>
      <c r="AL43" s="509" t="str">
        <f t="shared" si="6"/>
        <v>-</v>
      </c>
      <c r="AM43" s="509">
        <f t="shared" si="7"/>
        <v>1</v>
      </c>
      <c r="AN43" s="509">
        <f t="shared" si="8"/>
        <v>1</v>
      </c>
      <c r="AO43" s="509" t="str">
        <f t="shared" si="9"/>
        <v>-</v>
      </c>
    </row>
    <row r="44" spans="2:41" ht="16.5" customHeight="1" x14ac:dyDescent="0.15">
      <c r="B44" s="540"/>
      <c r="C44" s="863" t="s">
        <v>546</v>
      </c>
      <c r="D44" s="864"/>
      <c r="E44" s="855"/>
      <c r="F44" s="856"/>
      <c r="G44" s="856"/>
      <c r="H44" s="856"/>
      <c r="I44" s="857"/>
      <c r="J44" s="774">
        <f t="shared" si="2"/>
        <v>3</v>
      </c>
      <c r="L44" s="1">
        <f>採点Qw1!D351</f>
        <v>3</v>
      </c>
      <c r="M44" s="1">
        <f t="shared" ref="M44:M75" si="11">IF(V44&gt;0,0,1)</f>
        <v>1</v>
      </c>
      <c r="N44" s="1">
        <f t="shared" ref="N44:N75" si="12">IF(M44*L44=0,"-",M44*L44)</f>
        <v>3</v>
      </c>
      <c r="O44" s="564"/>
      <c r="P44" s="494"/>
      <c r="Q44" s="509"/>
      <c r="R44" s="509"/>
      <c r="S44" s="509"/>
      <c r="T44" s="509"/>
      <c r="U44" s="509"/>
      <c r="V44" s="509">
        <f t="shared" si="10"/>
        <v>0</v>
      </c>
      <c r="AH44" s="509"/>
      <c r="AI44" s="509">
        <v>1</v>
      </c>
      <c r="AJ44" s="509">
        <v>1</v>
      </c>
      <c r="AK44" s="509"/>
      <c r="AL44" s="509" t="str">
        <f t="shared" si="6"/>
        <v>-</v>
      </c>
      <c r="AM44" s="509">
        <f t="shared" si="7"/>
        <v>3</v>
      </c>
      <c r="AN44" s="509">
        <f t="shared" si="8"/>
        <v>3</v>
      </c>
      <c r="AO44" s="509" t="str">
        <f t="shared" si="9"/>
        <v>-</v>
      </c>
    </row>
    <row r="45" spans="2:41" ht="16.5" customHeight="1" x14ac:dyDescent="0.15">
      <c r="B45" s="540"/>
      <c r="C45" s="863" t="s">
        <v>547</v>
      </c>
      <c r="D45" s="864"/>
      <c r="E45" s="855"/>
      <c r="F45" s="856"/>
      <c r="G45" s="856"/>
      <c r="H45" s="856"/>
      <c r="I45" s="857"/>
      <c r="J45" s="774">
        <f t="shared" si="2"/>
        <v>3</v>
      </c>
      <c r="L45" s="1">
        <f>採点Qw1!D361</f>
        <v>3</v>
      </c>
      <c r="M45" s="1">
        <f t="shared" si="11"/>
        <v>1</v>
      </c>
      <c r="N45" s="1">
        <f t="shared" si="12"/>
        <v>3</v>
      </c>
      <c r="O45" s="564"/>
      <c r="P45" s="494"/>
      <c r="Q45" s="509"/>
      <c r="R45" s="509"/>
      <c r="S45" s="509"/>
      <c r="T45" s="509"/>
      <c r="U45" s="509"/>
      <c r="V45" s="509">
        <f t="shared" si="10"/>
        <v>0</v>
      </c>
      <c r="AH45" s="509"/>
      <c r="AI45" s="509">
        <v>1</v>
      </c>
      <c r="AJ45" s="509"/>
      <c r="AK45" s="509">
        <v>1</v>
      </c>
      <c r="AL45" s="509" t="str">
        <f t="shared" si="6"/>
        <v>-</v>
      </c>
      <c r="AM45" s="509">
        <f t="shared" si="7"/>
        <v>3</v>
      </c>
      <c r="AN45" s="509" t="str">
        <f t="shared" si="8"/>
        <v>-</v>
      </c>
      <c r="AO45" s="509">
        <f t="shared" si="9"/>
        <v>3</v>
      </c>
    </row>
    <row r="46" spans="2:41" ht="16.5" customHeight="1" x14ac:dyDescent="0.15">
      <c r="B46" s="542">
        <v>6</v>
      </c>
      <c r="C46" s="532" t="s">
        <v>412</v>
      </c>
      <c r="D46" s="556"/>
      <c r="E46" s="641"/>
      <c r="F46" s="642"/>
      <c r="G46" s="642"/>
      <c r="H46" s="642"/>
      <c r="I46" s="643"/>
      <c r="J46" s="566">
        <f>IFERROR(ROUNDDOWN(O46,1),0)</f>
        <v>3</v>
      </c>
      <c r="L46" s="1"/>
      <c r="M46" s="1">
        <f t="shared" si="11"/>
        <v>1</v>
      </c>
      <c r="N46" s="1" t="str">
        <f t="shared" si="12"/>
        <v>-</v>
      </c>
      <c r="O46" s="564">
        <f>IFERROR(AVERAGE(N47:N48),"-")</f>
        <v>3</v>
      </c>
      <c r="P46" s="494"/>
      <c r="Q46" s="509"/>
      <c r="R46" s="509"/>
      <c r="S46" s="509"/>
      <c r="T46" s="509"/>
      <c r="U46" s="509"/>
      <c r="V46" s="509">
        <f t="shared" si="10"/>
        <v>0</v>
      </c>
      <c r="AH46" s="585"/>
      <c r="AI46" s="585"/>
      <c r="AJ46" s="585"/>
      <c r="AK46" s="585"/>
      <c r="AL46" s="509" t="str">
        <f t="shared" si="6"/>
        <v>-</v>
      </c>
      <c r="AM46" s="509" t="str">
        <f t="shared" si="7"/>
        <v>-</v>
      </c>
      <c r="AN46" s="509" t="str">
        <f t="shared" si="8"/>
        <v>-</v>
      </c>
      <c r="AO46" s="509" t="str">
        <f t="shared" si="9"/>
        <v>-</v>
      </c>
    </row>
    <row r="47" spans="2:41" ht="16.5" customHeight="1" x14ac:dyDescent="0.15">
      <c r="B47" s="538"/>
      <c r="C47" s="876" t="s">
        <v>544</v>
      </c>
      <c r="D47" s="877"/>
      <c r="E47" s="855"/>
      <c r="F47" s="856"/>
      <c r="G47" s="856"/>
      <c r="H47" s="856"/>
      <c r="I47" s="857"/>
      <c r="J47" s="774">
        <f t="shared" si="2"/>
        <v>3</v>
      </c>
      <c r="L47" s="1">
        <f>採点Qw1!D371</f>
        <v>3</v>
      </c>
      <c r="M47" s="1">
        <f t="shared" si="11"/>
        <v>1</v>
      </c>
      <c r="N47" s="1">
        <f t="shared" si="12"/>
        <v>3</v>
      </c>
      <c r="O47" s="564"/>
      <c r="P47" s="494"/>
      <c r="Q47" s="509"/>
      <c r="R47" s="509"/>
      <c r="S47" s="509"/>
      <c r="T47" s="509"/>
      <c r="U47" s="509"/>
      <c r="V47" s="509">
        <f t="shared" si="10"/>
        <v>0</v>
      </c>
      <c r="AH47" s="509">
        <v>1</v>
      </c>
      <c r="AI47" s="509"/>
      <c r="AJ47" s="509"/>
      <c r="AK47" s="509"/>
      <c r="AL47" s="509">
        <f t="shared" si="6"/>
        <v>3</v>
      </c>
      <c r="AM47" s="509" t="str">
        <f t="shared" si="7"/>
        <v>-</v>
      </c>
      <c r="AN47" s="509" t="str">
        <f t="shared" si="8"/>
        <v>-</v>
      </c>
      <c r="AO47" s="509" t="str">
        <f t="shared" si="9"/>
        <v>-</v>
      </c>
    </row>
    <row r="48" spans="2:41" ht="16.5" customHeight="1" thickBot="1" x14ac:dyDescent="0.2">
      <c r="B48" s="538"/>
      <c r="C48" s="878" t="s">
        <v>545</v>
      </c>
      <c r="D48" s="879"/>
      <c r="E48" s="855"/>
      <c r="F48" s="856"/>
      <c r="G48" s="856"/>
      <c r="H48" s="856"/>
      <c r="I48" s="857"/>
      <c r="J48" s="775">
        <f t="shared" si="2"/>
        <v>3</v>
      </c>
      <c r="L48" s="1">
        <f>採点Qw1!D380</f>
        <v>3</v>
      </c>
      <c r="M48" s="1">
        <f t="shared" si="11"/>
        <v>1</v>
      </c>
      <c r="N48" s="1">
        <f t="shared" si="12"/>
        <v>3</v>
      </c>
      <c r="O48" s="564"/>
      <c r="P48" s="494"/>
      <c r="Q48" s="509"/>
      <c r="R48" s="509"/>
      <c r="S48" s="509"/>
      <c r="T48" s="509"/>
      <c r="U48" s="509"/>
      <c r="V48" s="509">
        <f t="shared" si="10"/>
        <v>0</v>
      </c>
      <c r="AH48" s="509">
        <v>1</v>
      </c>
      <c r="AI48" s="509"/>
      <c r="AJ48" s="509"/>
      <c r="AK48" s="509"/>
      <c r="AL48" s="509">
        <f t="shared" si="6"/>
        <v>3</v>
      </c>
      <c r="AM48" s="509" t="str">
        <f t="shared" si="7"/>
        <v>-</v>
      </c>
      <c r="AN48" s="509" t="str">
        <f t="shared" si="8"/>
        <v>-</v>
      </c>
      <c r="AO48" s="509" t="str">
        <f t="shared" si="9"/>
        <v>-</v>
      </c>
    </row>
    <row r="49" spans="2:41" ht="16.5" customHeight="1" thickBot="1" x14ac:dyDescent="0.2">
      <c r="B49" s="622" t="s">
        <v>1022</v>
      </c>
      <c r="C49" s="623"/>
      <c r="D49" s="624"/>
      <c r="E49" s="625"/>
      <c r="F49" s="626"/>
      <c r="G49" s="626"/>
      <c r="H49" s="626"/>
      <c r="I49" s="626"/>
      <c r="J49" s="627">
        <f>IFERROR(ROUNDDOWN(O49,1),0)</f>
        <v>2.7</v>
      </c>
      <c r="L49" s="1"/>
      <c r="M49" s="1">
        <f t="shared" si="11"/>
        <v>1</v>
      </c>
      <c r="N49" s="1" t="str">
        <f t="shared" si="12"/>
        <v>-</v>
      </c>
      <c r="O49" s="564">
        <f>AVERAGE(O50,O55)</f>
        <v>2.75</v>
      </c>
      <c r="P49" s="494"/>
      <c r="Q49" s="509"/>
      <c r="R49" s="509"/>
      <c r="S49" s="509"/>
      <c r="T49" s="509"/>
      <c r="U49" s="509"/>
      <c r="V49" s="509">
        <f t="shared" si="10"/>
        <v>0</v>
      </c>
      <c r="AH49" s="585"/>
      <c r="AI49" s="585"/>
      <c r="AJ49" s="585"/>
      <c r="AK49" s="585"/>
      <c r="AL49" s="509" t="str">
        <f t="shared" si="6"/>
        <v>-</v>
      </c>
      <c r="AM49" s="509" t="str">
        <f t="shared" si="7"/>
        <v>-</v>
      </c>
      <c r="AN49" s="509" t="str">
        <f t="shared" si="8"/>
        <v>-</v>
      </c>
      <c r="AO49" s="509" t="str">
        <f t="shared" si="9"/>
        <v>-</v>
      </c>
    </row>
    <row r="50" spans="2:41" ht="16.5" customHeight="1" x14ac:dyDescent="0.15">
      <c r="B50" s="540">
        <v>1</v>
      </c>
      <c r="C50" s="533" t="s">
        <v>339</v>
      </c>
      <c r="D50" s="555"/>
      <c r="E50" s="861"/>
      <c r="F50" s="862"/>
      <c r="G50" s="862"/>
      <c r="H50" s="862"/>
      <c r="I50" s="862"/>
      <c r="J50" s="565">
        <f>IFERROR(ROUNDDOWN(O50,1),0)</f>
        <v>2.5</v>
      </c>
      <c r="L50" s="1"/>
      <c r="M50" s="1">
        <f t="shared" si="11"/>
        <v>1</v>
      </c>
      <c r="N50" s="1" t="str">
        <f t="shared" si="12"/>
        <v>-</v>
      </c>
      <c r="O50" s="564">
        <f>IFERROR(AVERAGE(N51:N54),"-")</f>
        <v>2.5</v>
      </c>
      <c r="P50" s="494"/>
      <c r="Q50" s="509"/>
      <c r="R50" s="509"/>
      <c r="S50" s="509"/>
      <c r="T50" s="509"/>
      <c r="U50" s="509"/>
      <c r="V50" s="509">
        <f t="shared" si="10"/>
        <v>0</v>
      </c>
      <c r="AH50" s="585"/>
      <c r="AI50" s="585"/>
      <c r="AJ50" s="585"/>
      <c r="AK50" s="585"/>
      <c r="AL50" s="509" t="str">
        <f t="shared" si="6"/>
        <v>-</v>
      </c>
      <c r="AM50" s="509" t="str">
        <f t="shared" si="7"/>
        <v>-</v>
      </c>
      <c r="AN50" s="509" t="str">
        <f t="shared" si="8"/>
        <v>-</v>
      </c>
      <c r="AO50" s="509" t="str">
        <f t="shared" si="9"/>
        <v>-</v>
      </c>
    </row>
    <row r="51" spans="2:41" ht="16.5" customHeight="1" x14ac:dyDescent="0.15">
      <c r="B51" s="546"/>
      <c r="C51" s="863" t="s">
        <v>478</v>
      </c>
      <c r="D51" s="864"/>
      <c r="E51" s="855"/>
      <c r="F51" s="856"/>
      <c r="G51" s="856"/>
      <c r="H51" s="856"/>
      <c r="I51" s="857"/>
      <c r="J51" s="774">
        <f t="shared" si="2"/>
        <v>3</v>
      </c>
      <c r="L51" s="1">
        <f>採点Qw2!D8</f>
        <v>3</v>
      </c>
      <c r="M51" s="1">
        <f t="shared" si="11"/>
        <v>1</v>
      </c>
      <c r="N51" s="1">
        <f t="shared" si="12"/>
        <v>3</v>
      </c>
      <c r="O51" s="564"/>
      <c r="P51" s="494"/>
      <c r="Q51" s="509"/>
      <c r="R51" s="509"/>
      <c r="S51" s="509"/>
      <c r="T51" s="509"/>
      <c r="U51" s="509"/>
      <c r="V51" s="509">
        <f t="shared" si="10"/>
        <v>0</v>
      </c>
      <c r="AH51" s="509"/>
      <c r="AI51" s="509">
        <v>1</v>
      </c>
      <c r="AJ51" s="509"/>
      <c r="AK51" s="509"/>
      <c r="AL51" s="509" t="str">
        <f t="shared" si="6"/>
        <v>-</v>
      </c>
      <c r="AM51" s="509">
        <f t="shared" si="7"/>
        <v>3</v>
      </c>
      <c r="AN51" s="509" t="str">
        <f t="shared" si="8"/>
        <v>-</v>
      </c>
      <c r="AO51" s="509" t="str">
        <f t="shared" si="9"/>
        <v>-</v>
      </c>
    </row>
    <row r="52" spans="2:41" ht="16.5" customHeight="1" x14ac:dyDescent="0.15">
      <c r="B52" s="546"/>
      <c r="C52" s="863" t="s">
        <v>479</v>
      </c>
      <c r="D52" s="864"/>
      <c r="E52" s="855"/>
      <c r="F52" s="856"/>
      <c r="G52" s="856"/>
      <c r="H52" s="856"/>
      <c r="I52" s="857"/>
      <c r="J52" s="774">
        <f t="shared" si="2"/>
        <v>1</v>
      </c>
      <c r="L52" s="1">
        <f>採点Qw2!D18</f>
        <v>1</v>
      </c>
      <c r="M52" s="1">
        <f t="shared" si="11"/>
        <v>1</v>
      </c>
      <c r="N52" s="1">
        <f t="shared" si="12"/>
        <v>1</v>
      </c>
      <c r="O52" s="564"/>
      <c r="P52" s="494"/>
      <c r="Q52" s="509"/>
      <c r="R52" s="509"/>
      <c r="S52" s="509"/>
      <c r="T52" s="509"/>
      <c r="U52" s="509"/>
      <c r="V52" s="509">
        <f t="shared" si="10"/>
        <v>0</v>
      </c>
      <c r="AH52" s="509"/>
      <c r="AI52" s="509"/>
      <c r="AJ52" s="509">
        <v>1</v>
      </c>
      <c r="AK52" s="509"/>
      <c r="AL52" s="509" t="str">
        <f t="shared" si="6"/>
        <v>-</v>
      </c>
      <c r="AM52" s="509" t="str">
        <f t="shared" si="7"/>
        <v>-</v>
      </c>
      <c r="AN52" s="509">
        <f t="shared" si="8"/>
        <v>1</v>
      </c>
      <c r="AO52" s="509" t="str">
        <f t="shared" si="9"/>
        <v>-</v>
      </c>
    </row>
    <row r="53" spans="2:41" ht="16.5" customHeight="1" x14ac:dyDescent="0.15">
      <c r="B53" s="546"/>
      <c r="C53" s="863" t="s">
        <v>480</v>
      </c>
      <c r="D53" s="864"/>
      <c r="E53" s="855"/>
      <c r="F53" s="856"/>
      <c r="G53" s="856"/>
      <c r="H53" s="856"/>
      <c r="I53" s="857"/>
      <c r="J53" s="774">
        <f t="shared" si="2"/>
        <v>3</v>
      </c>
      <c r="L53" s="1">
        <f>採点Qw2!D41</f>
        <v>3</v>
      </c>
      <c r="M53" s="1">
        <f t="shared" si="11"/>
        <v>1</v>
      </c>
      <c r="N53" s="1">
        <f t="shared" si="12"/>
        <v>3</v>
      </c>
      <c r="O53" s="564"/>
      <c r="P53" s="494"/>
      <c r="Q53" s="509"/>
      <c r="R53" s="509"/>
      <c r="S53" s="509"/>
      <c r="T53" s="509"/>
      <c r="U53" s="509"/>
      <c r="V53" s="509">
        <f t="shared" si="10"/>
        <v>0</v>
      </c>
      <c r="AH53" s="509"/>
      <c r="AI53" s="509"/>
      <c r="AJ53" s="509"/>
      <c r="AK53" s="509">
        <v>1</v>
      </c>
      <c r="AL53" s="509" t="str">
        <f t="shared" si="6"/>
        <v>-</v>
      </c>
      <c r="AM53" s="509" t="str">
        <f t="shared" si="7"/>
        <v>-</v>
      </c>
      <c r="AN53" s="509" t="str">
        <f t="shared" si="8"/>
        <v>-</v>
      </c>
      <c r="AO53" s="509">
        <f t="shared" si="9"/>
        <v>3</v>
      </c>
    </row>
    <row r="54" spans="2:41" ht="16.5" customHeight="1" x14ac:dyDescent="0.15">
      <c r="B54" s="547"/>
      <c r="C54" s="863" t="s">
        <v>461</v>
      </c>
      <c r="D54" s="864"/>
      <c r="E54" s="855"/>
      <c r="F54" s="856"/>
      <c r="G54" s="856"/>
      <c r="H54" s="856"/>
      <c r="I54" s="857"/>
      <c r="J54" s="774">
        <f t="shared" si="2"/>
        <v>3</v>
      </c>
      <c r="L54" s="1">
        <f>採点Qw2!D50</f>
        <v>3</v>
      </c>
      <c r="M54" s="1">
        <f t="shared" si="11"/>
        <v>1</v>
      </c>
      <c r="N54" s="1">
        <f t="shared" si="12"/>
        <v>3</v>
      </c>
      <c r="O54" s="564"/>
      <c r="P54" s="494"/>
      <c r="Q54" s="509"/>
      <c r="R54" s="509"/>
      <c r="S54" s="509"/>
      <c r="T54" s="509"/>
      <c r="U54" s="509"/>
      <c r="V54" s="509">
        <f t="shared" si="10"/>
        <v>0</v>
      </c>
      <c r="AH54" s="509"/>
      <c r="AI54" s="509">
        <v>1</v>
      </c>
      <c r="AJ54" s="509"/>
      <c r="AK54" s="509"/>
      <c r="AL54" s="509" t="str">
        <f t="shared" si="6"/>
        <v>-</v>
      </c>
      <c r="AM54" s="509">
        <f t="shared" si="7"/>
        <v>3</v>
      </c>
      <c r="AN54" s="509" t="str">
        <f t="shared" si="8"/>
        <v>-</v>
      </c>
      <c r="AO54" s="509" t="str">
        <f t="shared" si="9"/>
        <v>-</v>
      </c>
    </row>
    <row r="55" spans="2:41" ht="16.5" customHeight="1" x14ac:dyDescent="0.15">
      <c r="B55" s="540">
        <v>2</v>
      </c>
      <c r="C55" s="533" t="s">
        <v>413</v>
      </c>
      <c r="D55" s="557"/>
      <c r="E55" s="641"/>
      <c r="F55" s="642"/>
      <c r="G55" s="642"/>
      <c r="H55" s="642"/>
      <c r="I55" s="643"/>
      <c r="J55" s="566">
        <f>IFERROR(ROUNDDOWN(O55,1),0)</f>
        <v>3</v>
      </c>
      <c r="L55" s="1"/>
      <c r="M55" s="1">
        <f t="shared" si="11"/>
        <v>1</v>
      </c>
      <c r="N55" s="1" t="str">
        <f t="shared" si="12"/>
        <v>-</v>
      </c>
      <c r="O55" s="564">
        <f>IFERROR(AVERAGE(N56),"-")</f>
        <v>3</v>
      </c>
      <c r="P55" s="494"/>
      <c r="Q55" s="509"/>
      <c r="R55" s="509"/>
      <c r="S55" s="509"/>
      <c r="T55" s="509"/>
      <c r="U55" s="509"/>
      <c r="V55" s="509">
        <f t="shared" si="10"/>
        <v>0</v>
      </c>
      <c r="AH55" s="585"/>
      <c r="AI55" s="585"/>
      <c r="AJ55" s="585"/>
      <c r="AK55" s="585"/>
      <c r="AL55" s="509" t="str">
        <f t="shared" si="6"/>
        <v>-</v>
      </c>
      <c r="AM55" s="509" t="str">
        <f t="shared" si="7"/>
        <v>-</v>
      </c>
      <c r="AN55" s="509" t="str">
        <f t="shared" si="8"/>
        <v>-</v>
      </c>
      <c r="AO55" s="509" t="str">
        <f t="shared" si="9"/>
        <v>-</v>
      </c>
    </row>
    <row r="56" spans="2:41" ht="16.5" customHeight="1" thickBot="1" x14ac:dyDescent="0.2">
      <c r="B56" s="548"/>
      <c r="C56" s="865" t="s">
        <v>481</v>
      </c>
      <c r="D56" s="866"/>
      <c r="E56" s="858"/>
      <c r="F56" s="859"/>
      <c r="G56" s="859"/>
      <c r="H56" s="859"/>
      <c r="I56" s="860"/>
      <c r="J56" s="776">
        <f t="shared" si="2"/>
        <v>3</v>
      </c>
      <c r="L56" s="1">
        <f>採点Qw2!D61</f>
        <v>3</v>
      </c>
      <c r="M56" s="1">
        <f t="shared" si="11"/>
        <v>1</v>
      </c>
      <c r="N56" s="1">
        <f t="shared" si="12"/>
        <v>3</v>
      </c>
      <c r="O56" s="564"/>
      <c r="P56" s="494"/>
      <c r="Q56" s="509"/>
      <c r="R56" s="509"/>
      <c r="S56" s="509"/>
      <c r="T56" s="509"/>
      <c r="U56" s="509"/>
      <c r="V56" s="509">
        <f t="shared" si="10"/>
        <v>0</v>
      </c>
      <c r="AH56" s="509">
        <v>1</v>
      </c>
      <c r="AI56" s="509">
        <v>1</v>
      </c>
      <c r="AJ56" s="509">
        <v>1</v>
      </c>
      <c r="AK56" s="509">
        <v>1</v>
      </c>
      <c r="AL56" s="509">
        <f t="shared" si="6"/>
        <v>3</v>
      </c>
      <c r="AM56" s="509">
        <f t="shared" si="7"/>
        <v>3</v>
      </c>
      <c r="AN56" s="509">
        <f t="shared" si="8"/>
        <v>3</v>
      </c>
      <c r="AO56" s="509">
        <f t="shared" si="9"/>
        <v>3</v>
      </c>
    </row>
    <row r="57" spans="2:41" ht="16.5" customHeight="1" thickBot="1" x14ac:dyDescent="0.2">
      <c r="B57" s="617" t="s">
        <v>608</v>
      </c>
      <c r="C57" s="649"/>
      <c r="D57" s="650"/>
      <c r="E57" s="651"/>
      <c r="F57" s="652"/>
      <c r="G57" s="652"/>
      <c r="H57" s="652"/>
      <c r="I57" s="652"/>
      <c r="J57" s="653">
        <f>IFERROR(ROUNDDOWN(O57,1),0)</f>
        <v>2.8</v>
      </c>
      <c r="L57" s="1"/>
      <c r="M57" s="1">
        <f t="shared" si="11"/>
        <v>1</v>
      </c>
      <c r="N57" s="1" t="str">
        <f t="shared" si="12"/>
        <v>-</v>
      </c>
      <c r="O57" s="564">
        <f>AVERAGE(O58:O71)</f>
        <v>2.875</v>
      </c>
      <c r="P57" s="494"/>
      <c r="Q57" s="509"/>
      <c r="R57" s="509"/>
      <c r="S57" s="509"/>
      <c r="T57" s="509"/>
      <c r="U57" s="509"/>
      <c r="V57" s="509">
        <f t="shared" si="10"/>
        <v>0</v>
      </c>
      <c r="AH57" s="585"/>
      <c r="AI57" s="585"/>
      <c r="AJ57" s="585"/>
      <c r="AK57" s="585"/>
      <c r="AL57" s="509" t="str">
        <f t="shared" si="6"/>
        <v>-</v>
      </c>
      <c r="AM57" s="509" t="str">
        <f t="shared" si="7"/>
        <v>-</v>
      </c>
      <c r="AN57" s="509" t="str">
        <f t="shared" si="8"/>
        <v>-</v>
      </c>
      <c r="AO57" s="509" t="str">
        <f t="shared" si="9"/>
        <v>-</v>
      </c>
    </row>
    <row r="58" spans="2:41" ht="16.5" customHeight="1" x14ac:dyDescent="0.15">
      <c r="B58" s="540">
        <v>1</v>
      </c>
      <c r="C58" s="533" t="s">
        <v>498</v>
      </c>
      <c r="D58" s="555"/>
      <c r="E58" s="861"/>
      <c r="F58" s="862"/>
      <c r="G58" s="862"/>
      <c r="H58" s="862"/>
      <c r="I58" s="862"/>
      <c r="J58" s="565">
        <f>IFERROR(ROUNDDOWN(O58,1),0)</f>
        <v>2.5</v>
      </c>
      <c r="L58" s="1"/>
      <c r="M58" s="1">
        <f t="shared" si="11"/>
        <v>1</v>
      </c>
      <c r="N58" s="1" t="str">
        <f t="shared" si="12"/>
        <v>-</v>
      </c>
      <c r="O58" s="564">
        <f>IFERROR(AVERAGE(N59:N62),"-")</f>
        <v>2.5</v>
      </c>
      <c r="P58" s="494"/>
      <c r="Q58" s="509"/>
      <c r="R58" s="509"/>
      <c r="S58" s="509"/>
      <c r="T58" s="509"/>
      <c r="U58" s="509"/>
      <c r="V58" s="509">
        <f t="shared" si="10"/>
        <v>0</v>
      </c>
      <c r="AH58" s="585"/>
      <c r="AI58" s="585"/>
      <c r="AJ58" s="585"/>
      <c r="AK58" s="585"/>
      <c r="AL58" s="509" t="str">
        <f t="shared" si="6"/>
        <v>-</v>
      </c>
      <c r="AM58" s="509" t="str">
        <f t="shared" si="7"/>
        <v>-</v>
      </c>
      <c r="AN58" s="509" t="str">
        <f t="shared" si="8"/>
        <v>-</v>
      </c>
      <c r="AO58" s="509" t="str">
        <f t="shared" si="9"/>
        <v>-</v>
      </c>
    </row>
    <row r="59" spans="2:41" ht="16.5" customHeight="1" x14ac:dyDescent="0.15">
      <c r="B59" s="540"/>
      <c r="C59" s="873" t="s">
        <v>482</v>
      </c>
      <c r="D59" s="560" t="s">
        <v>358</v>
      </c>
      <c r="E59" s="855"/>
      <c r="F59" s="856"/>
      <c r="G59" s="856"/>
      <c r="H59" s="856"/>
      <c r="I59" s="857"/>
      <c r="J59" s="774">
        <f t="shared" si="2"/>
        <v>3</v>
      </c>
      <c r="L59" s="1">
        <f>採点Qw3!D9</f>
        <v>3</v>
      </c>
      <c r="M59" s="1">
        <f t="shared" si="11"/>
        <v>1</v>
      </c>
      <c r="N59" s="1">
        <f t="shared" si="12"/>
        <v>3</v>
      </c>
      <c r="O59" s="564"/>
      <c r="P59" s="494"/>
      <c r="Q59" s="509"/>
      <c r="R59" s="509"/>
      <c r="S59" s="509"/>
      <c r="T59" s="509"/>
      <c r="U59" s="509"/>
      <c r="V59" s="509">
        <f t="shared" si="10"/>
        <v>0</v>
      </c>
      <c r="AH59" s="509"/>
      <c r="AI59" s="509"/>
      <c r="AJ59" s="509"/>
      <c r="AK59" s="509"/>
      <c r="AL59" s="509" t="str">
        <f t="shared" si="6"/>
        <v>-</v>
      </c>
      <c r="AM59" s="509" t="str">
        <f t="shared" si="7"/>
        <v>-</v>
      </c>
      <c r="AN59" s="509" t="str">
        <f t="shared" si="8"/>
        <v>-</v>
      </c>
      <c r="AO59" s="509" t="str">
        <f t="shared" si="9"/>
        <v>-</v>
      </c>
    </row>
    <row r="60" spans="2:41" ht="16.5" customHeight="1" x14ac:dyDescent="0.15">
      <c r="B60" s="540"/>
      <c r="C60" s="875"/>
      <c r="D60" s="560" t="s">
        <v>662</v>
      </c>
      <c r="E60" s="855"/>
      <c r="F60" s="856"/>
      <c r="G60" s="856"/>
      <c r="H60" s="856"/>
      <c r="I60" s="857"/>
      <c r="J60" s="774">
        <f t="shared" si="2"/>
        <v>3</v>
      </c>
      <c r="L60" s="1">
        <f>採点Qw3!D18</f>
        <v>3</v>
      </c>
      <c r="M60" s="1">
        <f t="shared" si="11"/>
        <v>1</v>
      </c>
      <c r="N60" s="1">
        <f t="shared" si="12"/>
        <v>3</v>
      </c>
      <c r="O60" s="564"/>
      <c r="P60" s="494"/>
      <c r="Q60" s="509"/>
      <c r="R60" s="509"/>
      <c r="S60" s="509"/>
      <c r="T60" s="509"/>
      <c r="U60" s="509"/>
      <c r="V60" s="509">
        <f t="shared" si="10"/>
        <v>0</v>
      </c>
      <c r="AH60" s="509"/>
      <c r="AI60" s="509"/>
      <c r="AJ60" s="509"/>
      <c r="AK60" s="509"/>
      <c r="AL60" s="509" t="str">
        <f t="shared" si="6"/>
        <v>-</v>
      </c>
      <c r="AM60" s="509" t="str">
        <f t="shared" si="7"/>
        <v>-</v>
      </c>
      <c r="AN60" s="509" t="str">
        <f t="shared" si="8"/>
        <v>-</v>
      </c>
      <c r="AO60" s="509" t="str">
        <f t="shared" si="9"/>
        <v>-</v>
      </c>
    </row>
    <row r="61" spans="2:41" ht="16.5" customHeight="1" x14ac:dyDescent="0.15">
      <c r="B61" s="540"/>
      <c r="C61" s="874"/>
      <c r="D61" s="705" t="s">
        <v>640</v>
      </c>
      <c r="E61" s="855"/>
      <c r="F61" s="856"/>
      <c r="G61" s="856"/>
      <c r="H61" s="856"/>
      <c r="I61" s="857"/>
      <c r="J61" s="774">
        <f t="shared" si="2"/>
        <v>1</v>
      </c>
      <c r="L61" s="1">
        <f>採点Qw3!D27</f>
        <v>1</v>
      </c>
      <c r="M61" s="1">
        <f t="shared" si="11"/>
        <v>1</v>
      </c>
      <c r="N61" s="1">
        <f t="shared" si="12"/>
        <v>1</v>
      </c>
      <c r="O61" s="564"/>
      <c r="P61" s="494"/>
      <c r="Q61" s="509"/>
      <c r="R61" s="509"/>
      <c r="S61" s="509"/>
      <c r="T61" s="509"/>
      <c r="U61" s="509"/>
      <c r="V61" s="509">
        <f t="shared" si="10"/>
        <v>0</v>
      </c>
      <c r="AH61" s="509"/>
      <c r="AI61" s="509"/>
      <c r="AJ61" s="509"/>
      <c r="AK61" s="509"/>
      <c r="AL61" s="509" t="str">
        <f t="shared" si="6"/>
        <v>-</v>
      </c>
      <c r="AM61" s="509" t="str">
        <f t="shared" si="7"/>
        <v>-</v>
      </c>
      <c r="AN61" s="509" t="str">
        <f t="shared" si="8"/>
        <v>-</v>
      </c>
      <c r="AO61" s="509" t="str">
        <f t="shared" si="9"/>
        <v>-</v>
      </c>
    </row>
    <row r="62" spans="2:41" ht="16.5" customHeight="1" x14ac:dyDescent="0.15">
      <c r="B62" s="540"/>
      <c r="C62" s="863" t="s">
        <v>470</v>
      </c>
      <c r="D62" s="864"/>
      <c r="E62" s="855"/>
      <c r="F62" s="856"/>
      <c r="G62" s="856"/>
      <c r="H62" s="856"/>
      <c r="I62" s="857"/>
      <c r="J62" s="774">
        <f t="shared" si="2"/>
        <v>3</v>
      </c>
      <c r="L62" s="1">
        <f>採点Qw3!D47</f>
        <v>3</v>
      </c>
      <c r="M62" s="1">
        <f t="shared" si="11"/>
        <v>1</v>
      </c>
      <c r="N62" s="1">
        <f t="shared" si="12"/>
        <v>3</v>
      </c>
      <c r="O62" s="564"/>
      <c r="P62" s="494"/>
      <c r="Q62" s="509"/>
      <c r="R62" s="509"/>
      <c r="S62" s="509"/>
      <c r="T62" s="509"/>
      <c r="U62" s="509"/>
      <c r="V62" s="509">
        <f t="shared" si="10"/>
        <v>0</v>
      </c>
      <c r="AH62" s="509"/>
      <c r="AI62" s="509"/>
      <c r="AJ62" s="509"/>
      <c r="AK62" s="509"/>
      <c r="AL62" s="509" t="str">
        <f t="shared" si="6"/>
        <v>-</v>
      </c>
      <c r="AM62" s="509" t="str">
        <f t="shared" si="7"/>
        <v>-</v>
      </c>
      <c r="AN62" s="509" t="str">
        <f t="shared" si="8"/>
        <v>-</v>
      </c>
      <c r="AO62" s="509" t="str">
        <f t="shared" si="9"/>
        <v>-</v>
      </c>
    </row>
    <row r="63" spans="2:41" ht="16.5" customHeight="1" x14ac:dyDescent="0.15">
      <c r="B63" s="549">
        <v>2</v>
      </c>
      <c r="C63" s="532" t="s">
        <v>414</v>
      </c>
      <c r="D63" s="557"/>
      <c r="E63" s="641"/>
      <c r="F63" s="642"/>
      <c r="G63" s="642"/>
      <c r="H63" s="642"/>
      <c r="I63" s="643"/>
      <c r="J63" s="566">
        <f>IFERROR(ROUNDDOWN(O63,1),0)</f>
        <v>3</v>
      </c>
      <c r="L63" s="509"/>
      <c r="M63" s="1">
        <f t="shared" si="11"/>
        <v>1</v>
      </c>
      <c r="N63" s="1" t="str">
        <f t="shared" si="12"/>
        <v>-</v>
      </c>
      <c r="O63" s="564">
        <f>IFERROR(AVERAGE(N64:N67),"-")</f>
        <v>3</v>
      </c>
      <c r="P63" s="494"/>
      <c r="Q63" s="509"/>
      <c r="R63" s="509"/>
      <c r="S63" s="509"/>
      <c r="T63" s="509"/>
      <c r="U63" s="509"/>
      <c r="V63" s="509">
        <f t="shared" si="10"/>
        <v>0</v>
      </c>
      <c r="AH63" s="585"/>
      <c r="AI63" s="585"/>
      <c r="AJ63" s="585"/>
      <c r="AK63" s="585"/>
      <c r="AL63" s="509" t="str">
        <f t="shared" si="6"/>
        <v>-</v>
      </c>
      <c r="AM63" s="509" t="str">
        <f t="shared" si="7"/>
        <v>-</v>
      </c>
      <c r="AN63" s="509" t="str">
        <f t="shared" si="8"/>
        <v>-</v>
      </c>
      <c r="AO63" s="509" t="str">
        <f t="shared" si="9"/>
        <v>-</v>
      </c>
    </row>
    <row r="64" spans="2:41" ht="16.5" customHeight="1" x14ac:dyDescent="0.15">
      <c r="B64" s="540"/>
      <c r="C64" s="636" t="s">
        <v>471</v>
      </c>
      <c r="D64" s="637"/>
      <c r="E64" s="855"/>
      <c r="F64" s="856"/>
      <c r="G64" s="856"/>
      <c r="H64" s="856"/>
      <c r="I64" s="857"/>
      <c r="J64" s="774">
        <f t="shared" si="2"/>
        <v>3</v>
      </c>
      <c r="L64" s="1">
        <f>採点Qw3!D57</f>
        <v>3</v>
      </c>
      <c r="M64" s="1">
        <f t="shared" si="11"/>
        <v>1</v>
      </c>
      <c r="N64" s="1">
        <f t="shared" si="12"/>
        <v>3</v>
      </c>
      <c r="O64" s="564"/>
      <c r="P64" s="494"/>
      <c r="Q64" s="509"/>
      <c r="R64" s="509"/>
      <c r="S64" s="509"/>
      <c r="T64" s="509"/>
      <c r="U64" s="509"/>
      <c r="V64" s="509">
        <f t="shared" si="10"/>
        <v>0</v>
      </c>
      <c r="AH64" s="509"/>
      <c r="AI64" s="509"/>
      <c r="AJ64" s="509"/>
      <c r="AK64" s="509"/>
      <c r="AL64" s="509" t="str">
        <f t="shared" si="6"/>
        <v>-</v>
      </c>
      <c r="AM64" s="509" t="str">
        <f t="shared" si="7"/>
        <v>-</v>
      </c>
      <c r="AN64" s="509" t="str">
        <f t="shared" si="8"/>
        <v>-</v>
      </c>
      <c r="AO64" s="509" t="str">
        <f t="shared" si="9"/>
        <v>-</v>
      </c>
    </row>
    <row r="65" spans="2:41" ht="16.5" customHeight="1" x14ac:dyDescent="0.15">
      <c r="B65" s="540"/>
      <c r="C65" s="636" t="s">
        <v>483</v>
      </c>
      <c r="D65" s="637"/>
      <c r="E65" s="855"/>
      <c r="F65" s="856"/>
      <c r="G65" s="856"/>
      <c r="H65" s="856"/>
      <c r="I65" s="857"/>
      <c r="J65" s="774">
        <f t="shared" si="2"/>
        <v>3</v>
      </c>
      <c r="L65" s="1">
        <f>採点Qw3!D66</f>
        <v>3</v>
      </c>
      <c r="M65" s="1">
        <f t="shared" si="11"/>
        <v>1</v>
      </c>
      <c r="N65" s="1">
        <f t="shared" si="12"/>
        <v>3</v>
      </c>
      <c r="O65" s="564"/>
      <c r="P65" s="494"/>
      <c r="Q65" s="509"/>
      <c r="R65" s="509"/>
      <c r="S65" s="509"/>
      <c r="T65" s="509"/>
      <c r="U65" s="509"/>
      <c r="V65" s="509">
        <f t="shared" si="10"/>
        <v>0</v>
      </c>
      <c r="AH65" s="509"/>
      <c r="AI65" s="509"/>
      <c r="AJ65" s="509"/>
      <c r="AK65" s="509"/>
      <c r="AL65" s="509" t="str">
        <f t="shared" si="6"/>
        <v>-</v>
      </c>
      <c r="AM65" s="509" t="str">
        <f t="shared" si="7"/>
        <v>-</v>
      </c>
      <c r="AN65" s="509" t="str">
        <f t="shared" si="8"/>
        <v>-</v>
      </c>
      <c r="AO65" s="509" t="str">
        <f t="shared" si="9"/>
        <v>-</v>
      </c>
    </row>
    <row r="66" spans="2:41" ht="16.5" customHeight="1" x14ac:dyDescent="0.15">
      <c r="B66" s="540"/>
      <c r="C66" s="873" t="s">
        <v>484</v>
      </c>
      <c r="D66" s="560" t="s">
        <v>614</v>
      </c>
      <c r="E66" s="855"/>
      <c r="F66" s="856"/>
      <c r="G66" s="856"/>
      <c r="H66" s="856"/>
      <c r="I66" s="857"/>
      <c r="J66" s="774">
        <f t="shared" si="2"/>
        <v>2</v>
      </c>
      <c r="L66" s="1">
        <f>採点Qw3!D76</f>
        <v>2</v>
      </c>
      <c r="M66" s="1">
        <f t="shared" si="11"/>
        <v>1</v>
      </c>
      <c r="N66" s="1">
        <f t="shared" si="12"/>
        <v>2</v>
      </c>
      <c r="O66" s="564"/>
      <c r="P66" s="494"/>
      <c r="Q66" s="509">
        <v>1</v>
      </c>
      <c r="R66" s="509"/>
      <c r="S66" s="509"/>
      <c r="T66" s="509"/>
      <c r="U66" s="509"/>
      <c r="V66" s="509">
        <f t="shared" si="10"/>
        <v>0</v>
      </c>
      <c r="AH66" s="509"/>
      <c r="AI66" s="509"/>
      <c r="AJ66" s="509"/>
      <c r="AK66" s="509"/>
      <c r="AL66" s="509" t="str">
        <f t="shared" si="6"/>
        <v>-</v>
      </c>
      <c r="AM66" s="509" t="str">
        <f t="shared" si="7"/>
        <v>-</v>
      </c>
      <c r="AN66" s="509" t="str">
        <f t="shared" si="8"/>
        <v>-</v>
      </c>
      <c r="AO66" s="509" t="str">
        <f t="shared" si="9"/>
        <v>-</v>
      </c>
    </row>
    <row r="67" spans="2:41" ht="16.5" customHeight="1" x14ac:dyDescent="0.15">
      <c r="B67" s="540"/>
      <c r="C67" s="874"/>
      <c r="D67" s="560" t="s">
        <v>415</v>
      </c>
      <c r="E67" s="855"/>
      <c r="F67" s="856"/>
      <c r="G67" s="856"/>
      <c r="H67" s="856"/>
      <c r="I67" s="857"/>
      <c r="J67" s="774">
        <f t="shared" si="2"/>
        <v>4</v>
      </c>
      <c r="L67" s="1">
        <f>採点Qw3!D85</f>
        <v>4</v>
      </c>
      <c r="M67" s="1">
        <f t="shared" si="11"/>
        <v>1</v>
      </c>
      <c r="N67" s="1">
        <f t="shared" si="12"/>
        <v>4</v>
      </c>
      <c r="O67" s="564"/>
      <c r="P67" s="494"/>
      <c r="Q67" s="509">
        <v>1</v>
      </c>
      <c r="R67" s="509"/>
      <c r="S67" s="509"/>
      <c r="T67" s="509"/>
      <c r="U67" s="509"/>
      <c r="V67" s="509">
        <f t="shared" si="10"/>
        <v>0</v>
      </c>
      <c r="AH67" s="509"/>
      <c r="AI67" s="509"/>
      <c r="AJ67" s="509"/>
      <c r="AK67" s="509"/>
      <c r="AL67" s="509" t="str">
        <f t="shared" si="6"/>
        <v>-</v>
      </c>
      <c r="AM67" s="509" t="str">
        <f t="shared" si="7"/>
        <v>-</v>
      </c>
      <c r="AN67" s="509" t="str">
        <f t="shared" si="8"/>
        <v>-</v>
      </c>
      <c r="AO67" s="509" t="str">
        <f t="shared" si="9"/>
        <v>-</v>
      </c>
    </row>
    <row r="68" spans="2:41" ht="16.5" customHeight="1" x14ac:dyDescent="0.15">
      <c r="B68" s="549">
        <v>3</v>
      </c>
      <c r="C68" s="532" t="s">
        <v>416</v>
      </c>
      <c r="D68" s="557"/>
      <c r="E68" s="641"/>
      <c r="F68" s="642"/>
      <c r="G68" s="642"/>
      <c r="H68" s="642"/>
      <c r="I68" s="643"/>
      <c r="J68" s="566">
        <f>IFERROR(ROUNDDOWN(O68,1),0)</f>
        <v>3</v>
      </c>
      <c r="L68" s="509"/>
      <c r="M68" s="1">
        <f t="shared" si="11"/>
        <v>1</v>
      </c>
      <c r="N68" s="1" t="str">
        <f t="shared" si="12"/>
        <v>-</v>
      </c>
      <c r="O68" s="564">
        <f>IFERROR(AVERAGE(N69),"-")</f>
        <v>3</v>
      </c>
      <c r="P68" s="494"/>
      <c r="Q68" s="509"/>
      <c r="R68" s="509"/>
      <c r="S68" s="509"/>
      <c r="T68" s="509"/>
      <c r="U68" s="509"/>
      <c r="V68" s="509">
        <f t="shared" si="10"/>
        <v>0</v>
      </c>
      <c r="AH68" s="585"/>
      <c r="AI68" s="585"/>
      <c r="AJ68" s="585"/>
      <c r="AK68" s="585"/>
      <c r="AL68" s="509" t="str">
        <f t="shared" si="6"/>
        <v>-</v>
      </c>
      <c r="AM68" s="509" t="str">
        <f t="shared" si="7"/>
        <v>-</v>
      </c>
      <c r="AN68" s="509" t="str">
        <f t="shared" si="8"/>
        <v>-</v>
      </c>
      <c r="AO68" s="509" t="str">
        <f t="shared" si="9"/>
        <v>-</v>
      </c>
    </row>
    <row r="69" spans="2:41" ht="16.5" customHeight="1" x14ac:dyDescent="0.15">
      <c r="B69" s="550"/>
      <c r="C69" s="506" t="s">
        <v>472</v>
      </c>
      <c r="D69" s="561"/>
      <c r="E69" s="855"/>
      <c r="F69" s="856"/>
      <c r="G69" s="856"/>
      <c r="H69" s="856"/>
      <c r="I69" s="857"/>
      <c r="J69" s="774">
        <f t="shared" si="2"/>
        <v>3</v>
      </c>
      <c r="L69" s="1">
        <f>採点Qw3!D95</f>
        <v>3</v>
      </c>
      <c r="M69" s="1">
        <f t="shared" si="11"/>
        <v>1</v>
      </c>
      <c r="N69" s="1">
        <f t="shared" si="12"/>
        <v>3</v>
      </c>
      <c r="O69" s="564"/>
      <c r="P69" s="494"/>
      <c r="Q69" s="509"/>
      <c r="R69" s="509"/>
      <c r="S69" s="509"/>
      <c r="T69" s="509"/>
      <c r="U69" s="509"/>
      <c r="V69" s="509">
        <f t="shared" si="10"/>
        <v>0</v>
      </c>
      <c r="AH69" s="509"/>
      <c r="AI69" s="509"/>
      <c r="AJ69" s="509"/>
      <c r="AK69" s="509"/>
      <c r="AL69" s="509" t="str">
        <f t="shared" si="6"/>
        <v>-</v>
      </c>
      <c r="AM69" s="509" t="str">
        <f t="shared" si="7"/>
        <v>-</v>
      </c>
      <c r="AN69" s="509" t="str">
        <f t="shared" si="8"/>
        <v>-</v>
      </c>
      <c r="AO69" s="509" t="str">
        <f t="shared" si="9"/>
        <v>-</v>
      </c>
    </row>
    <row r="70" spans="2:41" ht="16.5" customHeight="1" x14ac:dyDescent="0.15">
      <c r="B70" s="540">
        <v>4</v>
      </c>
      <c r="C70" s="533" t="s">
        <v>417</v>
      </c>
      <c r="D70" s="558"/>
      <c r="E70" s="641"/>
      <c r="F70" s="642"/>
      <c r="G70" s="642"/>
      <c r="H70" s="642"/>
      <c r="I70" s="643"/>
      <c r="J70" s="566">
        <f>IFERROR(ROUNDDOWN(O70,1),0)</f>
        <v>3</v>
      </c>
      <c r="L70" s="509"/>
      <c r="M70" s="1">
        <f t="shared" si="11"/>
        <v>1</v>
      </c>
      <c r="N70" s="1" t="str">
        <f t="shared" si="12"/>
        <v>-</v>
      </c>
      <c r="O70" s="564">
        <f>IFERROR(AVERAGE(N71),"-")</f>
        <v>3</v>
      </c>
      <c r="P70" s="494"/>
      <c r="Q70" s="509"/>
      <c r="R70" s="509"/>
      <c r="S70" s="509"/>
      <c r="T70" s="509"/>
      <c r="U70" s="509"/>
      <c r="V70" s="509">
        <f t="shared" ref="V70:V89" si="13">SUMPRODUCT($Q$8:$U$8,Q70:U70)</f>
        <v>0</v>
      </c>
      <c r="AH70" s="585"/>
      <c r="AI70" s="585"/>
      <c r="AJ70" s="585"/>
      <c r="AK70" s="585"/>
      <c r="AL70" s="509" t="str">
        <f t="shared" si="6"/>
        <v>-</v>
      </c>
      <c r="AM70" s="509" t="str">
        <f t="shared" si="7"/>
        <v>-</v>
      </c>
      <c r="AN70" s="509" t="str">
        <f t="shared" si="8"/>
        <v>-</v>
      </c>
      <c r="AO70" s="509" t="str">
        <f t="shared" si="9"/>
        <v>-</v>
      </c>
    </row>
    <row r="71" spans="2:41" ht="16.5" customHeight="1" thickBot="1" x14ac:dyDescent="0.2">
      <c r="B71" s="540"/>
      <c r="C71" s="506" t="s">
        <v>473</v>
      </c>
      <c r="D71" s="561"/>
      <c r="E71" s="855"/>
      <c r="F71" s="856"/>
      <c r="G71" s="856"/>
      <c r="H71" s="856"/>
      <c r="I71" s="857"/>
      <c r="J71" s="776">
        <f t="shared" ref="J71:J89" si="14">N71</f>
        <v>3</v>
      </c>
      <c r="L71" s="1">
        <f>採点Qw3!D115</f>
        <v>3</v>
      </c>
      <c r="M71" s="1">
        <f t="shared" si="11"/>
        <v>1</v>
      </c>
      <c r="N71" s="1">
        <f t="shared" si="12"/>
        <v>3</v>
      </c>
      <c r="O71" s="564"/>
      <c r="P71" s="494"/>
      <c r="Q71" s="509"/>
      <c r="R71" s="509"/>
      <c r="S71" s="509"/>
      <c r="T71" s="509"/>
      <c r="U71" s="509"/>
      <c r="V71" s="509">
        <f t="shared" si="13"/>
        <v>0</v>
      </c>
      <c r="AH71" s="509"/>
      <c r="AI71" s="509"/>
      <c r="AJ71" s="509"/>
      <c r="AK71" s="509"/>
      <c r="AL71" s="509" t="str">
        <f t="shared" si="6"/>
        <v>-</v>
      </c>
      <c r="AM71" s="509" t="str">
        <f t="shared" si="7"/>
        <v>-</v>
      </c>
      <c r="AN71" s="509" t="str">
        <f t="shared" si="8"/>
        <v>-</v>
      </c>
      <c r="AO71" s="509" t="str">
        <f t="shared" si="9"/>
        <v>-</v>
      </c>
    </row>
    <row r="72" spans="2:41" ht="16.5" customHeight="1" thickBot="1" x14ac:dyDescent="0.2">
      <c r="B72" s="622" t="s">
        <v>604</v>
      </c>
      <c r="C72" s="623"/>
      <c r="D72" s="624"/>
      <c r="E72" s="625"/>
      <c r="F72" s="626"/>
      <c r="G72" s="626"/>
      <c r="H72" s="626"/>
      <c r="I72" s="626"/>
      <c r="J72" s="627">
        <f t="shared" ref="J72:J73" si="15">IFERROR(ROUNDDOWN(O72,1),0)</f>
        <v>2.9</v>
      </c>
      <c r="L72" s="509"/>
      <c r="M72" s="1">
        <f t="shared" si="11"/>
        <v>1</v>
      </c>
      <c r="N72" s="1" t="str">
        <f t="shared" si="12"/>
        <v>-</v>
      </c>
      <c r="O72" s="564">
        <f>AVERAGE(O73:O85)</f>
        <v>2.9444444444444446</v>
      </c>
      <c r="P72" s="494"/>
      <c r="Q72" s="509"/>
      <c r="R72" s="509"/>
      <c r="S72" s="509"/>
      <c r="T72" s="509"/>
      <c r="U72" s="509"/>
      <c r="V72" s="509">
        <f t="shared" si="13"/>
        <v>0</v>
      </c>
      <c r="AH72" s="585"/>
      <c r="AI72" s="585"/>
      <c r="AJ72" s="585"/>
      <c r="AK72" s="585"/>
      <c r="AL72" s="509" t="str">
        <f t="shared" si="6"/>
        <v>-</v>
      </c>
      <c r="AM72" s="509" t="str">
        <f t="shared" si="7"/>
        <v>-</v>
      </c>
      <c r="AN72" s="509" t="str">
        <f t="shared" si="8"/>
        <v>-</v>
      </c>
      <c r="AO72" s="509" t="str">
        <f t="shared" si="9"/>
        <v>-</v>
      </c>
    </row>
    <row r="73" spans="2:41" ht="16.5" customHeight="1" x14ac:dyDescent="0.15">
      <c r="B73" s="540">
        <v>1</v>
      </c>
      <c r="C73" s="533" t="s">
        <v>365</v>
      </c>
      <c r="D73" s="555"/>
      <c r="E73" s="641"/>
      <c r="F73" s="642"/>
      <c r="G73" s="642"/>
      <c r="H73" s="642"/>
      <c r="I73" s="643"/>
      <c r="J73" s="565">
        <f t="shared" si="15"/>
        <v>2.8</v>
      </c>
      <c r="L73" s="509"/>
      <c r="M73" s="1">
        <f t="shared" si="11"/>
        <v>1</v>
      </c>
      <c r="N73" s="1" t="str">
        <f t="shared" si="12"/>
        <v>-</v>
      </c>
      <c r="O73" s="564">
        <f>IFERROR(AVERAGE(N74:N79),"-")</f>
        <v>2.8333333333333335</v>
      </c>
      <c r="P73" s="494"/>
      <c r="Q73" s="509"/>
      <c r="R73" s="509"/>
      <c r="S73" s="509"/>
      <c r="T73" s="509"/>
      <c r="U73" s="509"/>
      <c r="V73" s="509">
        <f t="shared" si="13"/>
        <v>0</v>
      </c>
      <c r="AH73" s="585"/>
      <c r="AI73" s="585"/>
      <c r="AJ73" s="585"/>
      <c r="AK73" s="585"/>
      <c r="AL73" s="509" t="str">
        <f t="shared" si="6"/>
        <v>-</v>
      </c>
      <c r="AM73" s="509" t="str">
        <f t="shared" si="7"/>
        <v>-</v>
      </c>
      <c r="AN73" s="509" t="str">
        <f t="shared" si="8"/>
        <v>-</v>
      </c>
      <c r="AO73" s="509" t="str">
        <f t="shared" si="9"/>
        <v>-</v>
      </c>
    </row>
    <row r="74" spans="2:41" ht="16.5" customHeight="1" x14ac:dyDescent="0.15">
      <c r="B74" s="540"/>
      <c r="C74" s="863" t="s">
        <v>464</v>
      </c>
      <c r="D74" s="864"/>
      <c r="E74" s="855"/>
      <c r="F74" s="856"/>
      <c r="G74" s="856"/>
      <c r="H74" s="856"/>
      <c r="I74" s="857"/>
      <c r="J74" s="774">
        <f t="shared" si="14"/>
        <v>3</v>
      </c>
      <c r="L74" s="1">
        <f>採点Qw4!D8</f>
        <v>3</v>
      </c>
      <c r="M74" s="1">
        <f t="shared" si="11"/>
        <v>1</v>
      </c>
      <c r="N74" s="1">
        <f t="shared" si="12"/>
        <v>3</v>
      </c>
      <c r="O74" s="564"/>
      <c r="P74" s="494"/>
      <c r="Q74" s="509"/>
      <c r="R74" s="509"/>
      <c r="S74" s="509"/>
      <c r="T74" s="509"/>
      <c r="U74" s="509"/>
      <c r="V74" s="509">
        <f t="shared" si="13"/>
        <v>0</v>
      </c>
      <c r="AH74" s="509"/>
      <c r="AI74" s="509"/>
      <c r="AJ74" s="509"/>
      <c r="AK74" s="509"/>
      <c r="AL74" s="509" t="str">
        <f t="shared" si="6"/>
        <v>-</v>
      </c>
      <c r="AM74" s="509" t="str">
        <f t="shared" si="7"/>
        <v>-</v>
      </c>
      <c r="AN74" s="509" t="str">
        <f t="shared" si="8"/>
        <v>-</v>
      </c>
      <c r="AO74" s="509" t="str">
        <f t="shared" si="9"/>
        <v>-</v>
      </c>
    </row>
    <row r="75" spans="2:41" ht="16.5" customHeight="1" x14ac:dyDescent="0.15">
      <c r="B75" s="540"/>
      <c r="C75" s="863" t="s">
        <v>465</v>
      </c>
      <c r="D75" s="864"/>
      <c r="E75" s="855"/>
      <c r="F75" s="856"/>
      <c r="G75" s="856"/>
      <c r="H75" s="856"/>
      <c r="I75" s="857"/>
      <c r="J75" s="774">
        <f t="shared" si="14"/>
        <v>2</v>
      </c>
      <c r="L75" s="1">
        <f>採点Qw4!D30</f>
        <v>2</v>
      </c>
      <c r="M75" s="1">
        <f t="shared" si="11"/>
        <v>1</v>
      </c>
      <c r="N75" s="1">
        <f t="shared" si="12"/>
        <v>2</v>
      </c>
      <c r="O75" s="564"/>
      <c r="P75" s="494"/>
      <c r="Q75" s="509"/>
      <c r="R75" s="509"/>
      <c r="S75" s="509"/>
      <c r="T75" s="509"/>
      <c r="U75" s="509"/>
      <c r="V75" s="509">
        <f t="shared" si="13"/>
        <v>0</v>
      </c>
      <c r="AH75" s="509"/>
      <c r="AI75" s="509"/>
      <c r="AJ75" s="509"/>
      <c r="AK75" s="509"/>
      <c r="AL75" s="509" t="str">
        <f t="shared" si="6"/>
        <v>-</v>
      </c>
      <c r="AM75" s="509" t="str">
        <f t="shared" si="7"/>
        <v>-</v>
      </c>
      <c r="AN75" s="509" t="str">
        <f t="shared" si="8"/>
        <v>-</v>
      </c>
      <c r="AO75" s="509" t="str">
        <f t="shared" si="9"/>
        <v>-</v>
      </c>
    </row>
    <row r="76" spans="2:41" ht="16.5" customHeight="1" x14ac:dyDescent="0.15">
      <c r="B76" s="540"/>
      <c r="C76" s="863" t="s">
        <v>485</v>
      </c>
      <c r="D76" s="864"/>
      <c r="E76" s="855"/>
      <c r="F76" s="856"/>
      <c r="G76" s="856"/>
      <c r="H76" s="856"/>
      <c r="I76" s="857"/>
      <c r="J76" s="774">
        <f t="shared" si="14"/>
        <v>3</v>
      </c>
      <c r="L76" s="1">
        <f>採点Qw4!D50</f>
        <v>3</v>
      </c>
      <c r="M76" s="1">
        <f t="shared" ref="M76:M89" si="16">IF(V76&gt;0,0,1)</f>
        <v>1</v>
      </c>
      <c r="N76" s="1">
        <f t="shared" ref="N76:N89" si="17">IF(M76*L76=0,"-",M76*L76)</f>
        <v>3</v>
      </c>
      <c r="O76" s="564"/>
      <c r="P76" s="494"/>
      <c r="Q76" s="509"/>
      <c r="R76" s="509"/>
      <c r="S76" s="509"/>
      <c r="T76" s="509"/>
      <c r="U76" s="509"/>
      <c r="V76" s="509">
        <f t="shared" si="13"/>
        <v>0</v>
      </c>
      <c r="AH76" s="509"/>
      <c r="AI76" s="509"/>
      <c r="AJ76" s="509"/>
      <c r="AK76" s="509"/>
      <c r="AL76" s="509" t="str">
        <f t="shared" si="6"/>
        <v>-</v>
      </c>
      <c r="AM76" s="509" t="str">
        <f t="shared" si="7"/>
        <v>-</v>
      </c>
      <c r="AN76" s="509" t="str">
        <f t="shared" si="8"/>
        <v>-</v>
      </c>
      <c r="AO76" s="509" t="str">
        <f t="shared" si="9"/>
        <v>-</v>
      </c>
    </row>
    <row r="77" spans="2:41" ht="16.5" customHeight="1" x14ac:dyDescent="0.15">
      <c r="B77" s="540"/>
      <c r="C77" s="873" t="s">
        <v>462</v>
      </c>
      <c r="D77" s="559" t="s">
        <v>418</v>
      </c>
      <c r="E77" s="855"/>
      <c r="F77" s="856"/>
      <c r="G77" s="856"/>
      <c r="H77" s="856"/>
      <c r="I77" s="857"/>
      <c r="J77" s="774">
        <f>N77</f>
        <v>3</v>
      </c>
      <c r="L77" s="1">
        <f>採点Qw4!D60</f>
        <v>3</v>
      </c>
      <c r="M77" s="1">
        <f t="shared" si="16"/>
        <v>1</v>
      </c>
      <c r="N77" s="1">
        <f t="shared" si="17"/>
        <v>3</v>
      </c>
      <c r="O77" s="564"/>
      <c r="P77" s="494"/>
      <c r="Q77" s="509">
        <v>1</v>
      </c>
      <c r="R77" s="509"/>
      <c r="S77" s="509"/>
      <c r="T77" s="509"/>
      <c r="U77" s="509"/>
      <c r="V77" s="509">
        <f t="shared" si="13"/>
        <v>0</v>
      </c>
      <c r="AH77" s="509"/>
      <c r="AI77" s="509"/>
      <c r="AJ77" s="509"/>
      <c r="AK77" s="509"/>
      <c r="AL77" s="509" t="str">
        <f t="shared" ref="AL77:AL89" si="18">IF(OR(AH77="",$J77="-"),"-",$J77*AH77)</f>
        <v>-</v>
      </c>
      <c r="AM77" s="509" t="str">
        <f t="shared" ref="AM77:AM89" si="19">IF(OR(AI77="",$J77="-"),"-",$J77*AI77)</f>
        <v>-</v>
      </c>
      <c r="AN77" s="509" t="str">
        <f t="shared" ref="AN77:AN89" si="20">IF(OR(AJ77="",$J77="-"),"-",$J77*AJ77)</f>
        <v>-</v>
      </c>
      <c r="AO77" s="509" t="str">
        <f t="shared" ref="AO77:AO89" si="21">IF(OR(AK77="",$J77="-"),"-",$J77*AK77)</f>
        <v>-</v>
      </c>
    </row>
    <row r="78" spans="2:41" ht="16.5" customHeight="1" x14ac:dyDescent="0.15">
      <c r="B78" s="540"/>
      <c r="C78" s="874"/>
      <c r="D78" s="559" t="s">
        <v>419</v>
      </c>
      <c r="E78" s="855"/>
      <c r="F78" s="856"/>
      <c r="G78" s="856"/>
      <c r="H78" s="856"/>
      <c r="I78" s="857"/>
      <c r="J78" s="774">
        <f t="shared" si="14"/>
        <v>3</v>
      </c>
      <c r="L78" s="1">
        <f>採点Qw4!D69</f>
        <v>3</v>
      </c>
      <c r="M78" s="1">
        <f t="shared" si="16"/>
        <v>1</v>
      </c>
      <c r="N78" s="1">
        <f t="shared" si="17"/>
        <v>3</v>
      </c>
      <c r="O78" s="564"/>
      <c r="P78" s="494"/>
      <c r="Q78" s="509">
        <v>1</v>
      </c>
      <c r="R78" s="509"/>
      <c r="S78" s="509"/>
      <c r="T78" s="509"/>
      <c r="U78" s="509"/>
      <c r="V78" s="509">
        <f t="shared" si="13"/>
        <v>0</v>
      </c>
      <c r="AH78" s="509"/>
      <c r="AI78" s="509"/>
      <c r="AJ78" s="509"/>
      <c r="AK78" s="509"/>
      <c r="AL78" s="509" t="str">
        <f t="shared" si="18"/>
        <v>-</v>
      </c>
      <c r="AM78" s="509" t="str">
        <f t="shared" si="19"/>
        <v>-</v>
      </c>
      <c r="AN78" s="509" t="str">
        <f t="shared" si="20"/>
        <v>-</v>
      </c>
      <c r="AO78" s="509" t="str">
        <f t="shared" si="21"/>
        <v>-</v>
      </c>
    </row>
    <row r="79" spans="2:41" ht="16.5" customHeight="1" x14ac:dyDescent="0.15">
      <c r="B79" s="540"/>
      <c r="C79" s="863" t="s">
        <v>463</v>
      </c>
      <c r="D79" s="864"/>
      <c r="E79" s="855"/>
      <c r="F79" s="856"/>
      <c r="G79" s="856"/>
      <c r="H79" s="856"/>
      <c r="I79" s="857"/>
      <c r="J79" s="774">
        <f t="shared" si="14"/>
        <v>3</v>
      </c>
      <c r="L79" s="1">
        <f>採点Qw4!D91</f>
        <v>3</v>
      </c>
      <c r="M79" s="1">
        <f t="shared" si="16"/>
        <v>1</v>
      </c>
      <c r="N79" s="1">
        <f t="shared" si="17"/>
        <v>3</v>
      </c>
      <c r="O79" s="564"/>
      <c r="P79" s="494"/>
      <c r="Q79" s="509"/>
      <c r="R79" s="509"/>
      <c r="S79" s="509"/>
      <c r="T79" s="509"/>
      <c r="U79" s="509"/>
      <c r="V79" s="509">
        <f t="shared" si="13"/>
        <v>0</v>
      </c>
      <c r="AH79" s="509"/>
      <c r="AI79" s="509"/>
      <c r="AJ79" s="509"/>
      <c r="AK79" s="509"/>
      <c r="AL79" s="509" t="str">
        <f t="shared" si="18"/>
        <v>-</v>
      </c>
      <c r="AM79" s="509" t="str">
        <f t="shared" si="19"/>
        <v>-</v>
      </c>
      <c r="AN79" s="509" t="str">
        <f t="shared" si="20"/>
        <v>-</v>
      </c>
      <c r="AO79" s="509" t="str">
        <f t="shared" si="21"/>
        <v>-</v>
      </c>
    </row>
    <row r="80" spans="2:41" ht="16.5" customHeight="1" x14ac:dyDescent="0.15">
      <c r="B80" s="551">
        <v>2</v>
      </c>
      <c r="C80" s="531" t="s">
        <v>364</v>
      </c>
      <c r="D80" s="537"/>
      <c r="E80" s="641"/>
      <c r="F80" s="642"/>
      <c r="G80" s="642"/>
      <c r="H80" s="642"/>
      <c r="I80" s="643"/>
      <c r="J80" s="566">
        <f>IFERROR(ROUNDDOWN(O80,1),0)</f>
        <v>3</v>
      </c>
      <c r="L80" s="1"/>
      <c r="M80" s="1">
        <f t="shared" si="16"/>
        <v>1</v>
      </c>
      <c r="N80" s="1" t="str">
        <f t="shared" si="17"/>
        <v>-</v>
      </c>
      <c r="O80" s="564">
        <f>IFERROR(AVERAGE(N81),"-")</f>
        <v>3</v>
      </c>
      <c r="P80" s="494"/>
      <c r="Q80" s="509"/>
      <c r="R80" s="509"/>
      <c r="S80" s="509"/>
      <c r="T80" s="509"/>
      <c r="U80" s="509"/>
      <c r="V80" s="509">
        <f t="shared" si="13"/>
        <v>0</v>
      </c>
      <c r="AH80" s="585"/>
      <c r="AI80" s="585"/>
      <c r="AJ80" s="585"/>
      <c r="AK80" s="585"/>
      <c r="AL80" s="509" t="str">
        <f t="shared" si="18"/>
        <v>-</v>
      </c>
      <c r="AM80" s="509" t="str">
        <f t="shared" si="19"/>
        <v>-</v>
      </c>
      <c r="AN80" s="509" t="str">
        <f t="shared" si="20"/>
        <v>-</v>
      </c>
      <c r="AO80" s="509" t="str">
        <f t="shared" si="21"/>
        <v>-</v>
      </c>
    </row>
    <row r="81" spans="2:41" ht="16.5" customHeight="1" x14ac:dyDescent="0.15">
      <c r="B81" s="552"/>
      <c r="C81" s="863" t="s">
        <v>486</v>
      </c>
      <c r="D81" s="864"/>
      <c r="E81" s="855"/>
      <c r="F81" s="856"/>
      <c r="G81" s="856"/>
      <c r="H81" s="856"/>
      <c r="I81" s="857"/>
      <c r="J81" s="774">
        <f t="shared" si="14"/>
        <v>3</v>
      </c>
      <c r="L81" s="1">
        <f>採点Qw4!D101</f>
        <v>3</v>
      </c>
      <c r="M81" s="1">
        <f t="shared" si="16"/>
        <v>1</v>
      </c>
      <c r="N81" s="1">
        <f t="shared" si="17"/>
        <v>3</v>
      </c>
      <c r="O81" s="564"/>
      <c r="P81" s="494"/>
      <c r="Q81" s="509"/>
      <c r="R81" s="509"/>
      <c r="S81" s="509"/>
      <c r="T81" s="509"/>
      <c r="U81" s="509"/>
      <c r="V81" s="509">
        <f t="shared" si="13"/>
        <v>0</v>
      </c>
      <c r="AH81" s="509"/>
      <c r="AI81" s="509"/>
      <c r="AJ81" s="509">
        <v>1</v>
      </c>
      <c r="AK81" s="509"/>
      <c r="AL81" s="509" t="str">
        <f t="shared" si="18"/>
        <v>-</v>
      </c>
      <c r="AM81" s="509" t="str">
        <f t="shared" si="19"/>
        <v>-</v>
      </c>
      <c r="AN81" s="509">
        <f t="shared" si="20"/>
        <v>3</v>
      </c>
      <c r="AO81" s="509" t="str">
        <f t="shared" si="21"/>
        <v>-</v>
      </c>
    </row>
    <row r="82" spans="2:41" ht="16.5" customHeight="1" x14ac:dyDescent="0.15">
      <c r="B82" s="553">
        <v>3</v>
      </c>
      <c r="C82" s="531" t="s">
        <v>363</v>
      </c>
      <c r="D82" s="537"/>
      <c r="E82" s="641"/>
      <c r="F82" s="642"/>
      <c r="G82" s="642"/>
      <c r="H82" s="642"/>
      <c r="I82" s="643"/>
      <c r="J82" s="566">
        <f>IFERROR(ROUNDDOWN(O82,1),0)</f>
        <v>3</v>
      </c>
      <c r="L82" s="1"/>
      <c r="M82" s="1">
        <f t="shared" si="16"/>
        <v>1</v>
      </c>
      <c r="N82" s="1" t="str">
        <f t="shared" si="17"/>
        <v>-</v>
      </c>
      <c r="O82" s="564">
        <f>IFERROR(AVERAGE(N83:N85),"-")</f>
        <v>3</v>
      </c>
      <c r="P82" s="494"/>
      <c r="Q82" s="509"/>
      <c r="R82" s="509"/>
      <c r="S82" s="509"/>
      <c r="T82" s="509"/>
      <c r="U82" s="509"/>
      <c r="V82" s="509">
        <f t="shared" si="13"/>
        <v>0</v>
      </c>
      <c r="AH82" s="585"/>
      <c r="AI82" s="585"/>
      <c r="AJ82" s="585"/>
      <c r="AK82" s="585"/>
      <c r="AL82" s="509" t="str">
        <f t="shared" si="18"/>
        <v>-</v>
      </c>
      <c r="AM82" s="509" t="str">
        <f t="shared" si="19"/>
        <v>-</v>
      </c>
      <c r="AN82" s="509" t="str">
        <f t="shared" si="20"/>
        <v>-</v>
      </c>
      <c r="AO82" s="509" t="str">
        <f t="shared" si="21"/>
        <v>-</v>
      </c>
    </row>
    <row r="83" spans="2:41" ht="16.5" customHeight="1" x14ac:dyDescent="0.15">
      <c r="B83" s="553"/>
      <c r="C83" s="863" t="s">
        <v>646</v>
      </c>
      <c r="D83" s="864"/>
      <c r="E83" s="855"/>
      <c r="F83" s="856"/>
      <c r="G83" s="856"/>
      <c r="H83" s="856"/>
      <c r="I83" s="857"/>
      <c r="J83" s="774">
        <f t="shared" si="14"/>
        <v>3</v>
      </c>
      <c r="L83" s="1">
        <f>採点Qw4!D112</f>
        <v>3</v>
      </c>
      <c r="M83" s="1">
        <f t="shared" si="16"/>
        <v>1</v>
      </c>
      <c r="N83" s="1">
        <f t="shared" si="17"/>
        <v>3</v>
      </c>
      <c r="O83" s="564"/>
      <c r="P83" s="494"/>
      <c r="Q83" s="509"/>
      <c r="R83" s="509"/>
      <c r="S83" s="664"/>
      <c r="T83" s="509"/>
      <c r="U83" s="509"/>
      <c r="V83" s="509">
        <f t="shared" si="13"/>
        <v>0</v>
      </c>
      <c r="AH83" s="509"/>
      <c r="AI83" s="509"/>
      <c r="AJ83" s="509"/>
      <c r="AK83" s="509"/>
      <c r="AL83" s="509" t="str">
        <f t="shared" si="18"/>
        <v>-</v>
      </c>
      <c r="AM83" s="509" t="str">
        <f t="shared" si="19"/>
        <v>-</v>
      </c>
      <c r="AN83" s="509" t="str">
        <f t="shared" si="20"/>
        <v>-</v>
      </c>
      <c r="AO83" s="509" t="str">
        <f t="shared" si="21"/>
        <v>-</v>
      </c>
    </row>
    <row r="84" spans="2:41" ht="16.5" customHeight="1" x14ac:dyDescent="0.15">
      <c r="B84" s="553"/>
      <c r="C84" s="863" t="s">
        <v>647</v>
      </c>
      <c r="D84" s="864"/>
      <c r="E84" s="855"/>
      <c r="F84" s="856"/>
      <c r="G84" s="856"/>
      <c r="H84" s="856"/>
      <c r="I84" s="857"/>
      <c r="J84" s="774">
        <f t="shared" si="14"/>
        <v>3</v>
      </c>
      <c r="L84" s="1">
        <f>採点Qw4!D122</f>
        <v>3</v>
      </c>
      <c r="M84" s="1">
        <f t="shared" si="16"/>
        <v>1</v>
      </c>
      <c r="N84" s="1">
        <f t="shared" si="17"/>
        <v>3</v>
      </c>
      <c r="O84" s="564"/>
      <c r="P84" s="494"/>
      <c r="Q84" s="509"/>
      <c r="R84" s="509"/>
      <c r="S84" s="509"/>
      <c r="T84" s="509"/>
      <c r="U84" s="509"/>
      <c r="V84" s="509">
        <f t="shared" si="13"/>
        <v>0</v>
      </c>
      <c r="AH84" s="509"/>
      <c r="AI84" s="509"/>
      <c r="AJ84" s="509"/>
      <c r="AK84" s="509"/>
      <c r="AL84" s="509" t="str">
        <f t="shared" si="18"/>
        <v>-</v>
      </c>
      <c r="AM84" s="509" t="str">
        <f t="shared" si="19"/>
        <v>-</v>
      </c>
      <c r="AN84" s="509" t="str">
        <f t="shared" si="20"/>
        <v>-</v>
      </c>
      <c r="AO84" s="509" t="str">
        <f t="shared" si="21"/>
        <v>-</v>
      </c>
    </row>
    <row r="85" spans="2:41" ht="16.5" customHeight="1" thickBot="1" x14ac:dyDescent="0.2">
      <c r="B85" s="554"/>
      <c r="C85" s="865" t="s">
        <v>648</v>
      </c>
      <c r="D85" s="866"/>
      <c r="E85" s="855"/>
      <c r="F85" s="856"/>
      <c r="G85" s="856"/>
      <c r="H85" s="856"/>
      <c r="I85" s="857"/>
      <c r="J85" s="775">
        <f t="shared" si="14"/>
        <v>3</v>
      </c>
      <c r="L85" s="1">
        <f>採点Qw4!D131</f>
        <v>3</v>
      </c>
      <c r="M85" s="1">
        <f t="shared" si="16"/>
        <v>1</v>
      </c>
      <c r="N85" s="1">
        <f t="shared" si="17"/>
        <v>3</v>
      </c>
      <c r="O85" s="564"/>
      <c r="P85" s="494"/>
      <c r="Q85" s="509"/>
      <c r="R85" s="509"/>
      <c r="S85" s="509"/>
      <c r="T85" s="509"/>
      <c r="U85" s="509"/>
      <c r="V85" s="509">
        <f t="shared" si="13"/>
        <v>0</v>
      </c>
      <c r="AH85" s="509"/>
      <c r="AI85" s="509"/>
      <c r="AJ85" s="509"/>
      <c r="AK85" s="509"/>
      <c r="AL85" s="509" t="str">
        <f t="shared" si="18"/>
        <v>-</v>
      </c>
      <c r="AM85" s="509" t="str">
        <f t="shared" si="19"/>
        <v>-</v>
      </c>
      <c r="AN85" s="509" t="str">
        <f t="shared" si="20"/>
        <v>-</v>
      </c>
      <c r="AO85" s="509" t="str">
        <f t="shared" si="21"/>
        <v>-</v>
      </c>
    </row>
    <row r="86" spans="2:41" ht="16.5" customHeight="1" thickBot="1" x14ac:dyDescent="0.2">
      <c r="B86" s="622" t="s">
        <v>605</v>
      </c>
      <c r="C86" s="623"/>
      <c r="D86" s="624"/>
      <c r="E86" s="625"/>
      <c r="F86" s="626"/>
      <c r="G86" s="626"/>
      <c r="H86" s="626"/>
      <c r="I86" s="626"/>
      <c r="J86" s="627">
        <f>IFERROR(ROUNDDOWN(O86,1),0)</f>
        <v>3.3</v>
      </c>
      <c r="L86" s="1"/>
      <c r="M86" s="1">
        <f t="shared" si="16"/>
        <v>1</v>
      </c>
      <c r="N86" s="1" t="str">
        <f t="shared" si="17"/>
        <v>-</v>
      </c>
      <c r="O86" s="564">
        <f>IFERROR(AVERAGE(N87:N89),"-")</f>
        <v>3.3333333333333335</v>
      </c>
      <c r="P86" s="494"/>
      <c r="Q86" s="509"/>
      <c r="R86" s="509"/>
      <c r="S86" s="509"/>
      <c r="T86" s="509"/>
      <c r="U86" s="509"/>
      <c r="V86" s="509">
        <f t="shared" si="13"/>
        <v>0</v>
      </c>
      <c r="AH86" s="585"/>
      <c r="AI86" s="585"/>
      <c r="AJ86" s="585"/>
      <c r="AK86" s="585"/>
      <c r="AL86" s="509" t="str">
        <f t="shared" si="18"/>
        <v>-</v>
      </c>
      <c r="AM86" s="509" t="str">
        <f t="shared" si="19"/>
        <v>-</v>
      </c>
      <c r="AN86" s="509" t="str">
        <f t="shared" si="20"/>
        <v>-</v>
      </c>
      <c r="AO86" s="509" t="str">
        <f t="shared" si="21"/>
        <v>-</v>
      </c>
    </row>
    <row r="87" spans="2:41" ht="16.5" customHeight="1" x14ac:dyDescent="0.15">
      <c r="B87" s="628">
        <v>1</v>
      </c>
      <c r="C87" s="533" t="s">
        <v>527</v>
      </c>
      <c r="D87" s="555"/>
      <c r="E87" s="867"/>
      <c r="F87" s="868"/>
      <c r="G87" s="868"/>
      <c r="H87" s="868"/>
      <c r="I87" s="869"/>
      <c r="J87" s="565">
        <f t="shared" si="14"/>
        <v>3</v>
      </c>
      <c r="L87" s="1">
        <f>採点Qw5!D7</f>
        <v>3</v>
      </c>
      <c r="M87" s="1">
        <f t="shared" si="16"/>
        <v>1</v>
      </c>
      <c r="N87" s="1">
        <f t="shared" si="17"/>
        <v>3</v>
      </c>
      <c r="O87" s="564"/>
      <c r="P87" s="494"/>
      <c r="Q87" s="509"/>
      <c r="R87" s="509"/>
      <c r="S87" s="509"/>
      <c r="T87" s="509"/>
      <c r="U87" s="509"/>
      <c r="V87" s="509">
        <f t="shared" si="13"/>
        <v>0</v>
      </c>
      <c r="AH87" s="509">
        <v>1</v>
      </c>
      <c r="AI87" s="509">
        <v>1</v>
      </c>
      <c r="AJ87" s="509">
        <v>1</v>
      </c>
      <c r="AK87" s="509">
        <v>1</v>
      </c>
      <c r="AL87" s="509">
        <f t="shared" si="18"/>
        <v>3</v>
      </c>
      <c r="AM87" s="509">
        <f t="shared" si="19"/>
        <v>3</v>
      </c>
      <c r="AN87" s="509">
        <f t="shared" si="20"/>
        <v>3</v>
      </c>
      <c r="AO87" s="509">
        <f t="shared" si="21"/>
        <v>3</v>
      </c>
    </row>
    <row r="88" spans="2:41" ht="16.5" customHeight="1" x14ac:dyDescent="0.15">
      <c r="B88" s="633">
        <v>2</v>
      </c>
      <c r="C88" s="629" t="s">
        <v>1019</v>
      </c>
      <c r="D88" s="630"/>
      <c r="E88" s="870"/>
      <c r="F88" s="871"/>
      <c r="G88" s="871"/>
      <c r="H88" s="871"/>
      <c r="I88" s="872"/>
      <c r="J88" s="772">
        <f t="shared" si="14"/>
        <v>5</v>
      </c>
      <c r="L88" s="1">
        <f>採点Qw5!D17</f>
        <v>5</v>
      </c>
      <c r="M88" s="1">
        <f t="shared" si="16"/>
        <v>1</v>
      </c>
      <c r="N88" s="1">
        <f>IF(M88*L88=0,"-",M88*L88)</f>
        <v>5</v>
      </c>
      <c r="O88" s="564"/>
      <c r="P88" s="494"/>
      <c r="Q88" s="509"/>
      <c r="R88" s="509"/>
      <c r="S88" s="509"/>
      <c r="T88" s="509"/>
      <c r="U88" s="509"/>
      <c r="V88" s="509">
        <f t="shared" si="13"/>
        <v>0</v>
      </c>
      <c r="AH88" s="509">
        <v>1</v>
      </c>
      <c r="AI88" s="509">
        <v>1</v>
      </c>
      <c r="AJ88" s="509">
        <v>1</v>
      </c>
      <c r="AK88" s="509"/>
      <c r="AL88" s="509">
        <f t="shared" si="18"/>
        <v>5</v>
      </c>
      <c r="AM88" s="509">
        <f t="shared" si="19"/>
        <v>5</v>
      </c>
      <c r="AN88" s="509">
        <f t="shared" si="20"/>
        <v>5</v>
      </c>
      <c r="AO88" s="509" t="str">
        <f t="shared" si="21"/>
        <v>-</v>
      </c>
    </row>
    <row r="89" spans="2:41" ht="16.5" customHeight="1" thickBot="1" x14ac:dyDescent="0.2">
      <c r="B89" s="634">
        <v>3</v>
      </c>
      <c r="C89" s="631" t="s">
        <v>1026</v>
      </c>
      <c r="D89" s="632"/>
      <c r="E89" s="858"/>
      <c r="F89" s="859"/>
      <c r="G89" s="859"/>
      <c r="H89" s="859"/>
      <c r="I89" s="860"/>
      <c r="J89" s="773">
        <f t="shared" si="14"/>
        <v>2</v>
      </c>
      <c r="L89" s="1">
        <f>採点Qw5!D37</f>
        <v>2</v>
      </c>
      <c r="M89" s="1">
        <f t="shared" si="16"/>
        <v>1</v>
      </c>
      <c r="N89" s="1">
        <f t="shared" si="17"/>
        <v>2</v>
      </c>
      <c r="O89" s="564"/>
      <c r="P89" s="494"/>
      <c r="Q89" s="509"/>
      <c r="R89" s="509"/>
      <c r="S89" s="509"/>
      <c r="T89" s="509"/>
      <c r="U89" s="509"/>
      <c r="V89" s="509">
        <f t="shared" si="13"/>
        <v>0</v>
      </c>
      <c r="AH89" s="509">
        <v>1</v>
      </c>
      <c r="AI89" s="509">
        <v>1</v>
      </c>
      <c r="AJ89" s="509">
        <v>1</v>
      </c>
      <c r="AK89" s="509">
        <v>1</v>
      </c>
      <c r="AL89" s="509">
        <f t="shared" si="18"/>
        <v>2</v>
      </c>
      <c r="AM89" s="509">
        <f t="shared" si="19"/>
        <v>2</v>
      </c>
      <c r="AN89" s="509">
        <f t="shared" si="20"/>
        <v>2</v>
      </c>
      <c r="AO89" s="509">
        <f t="shared" si="21"/>
        <v>2</v>
      </c>
    </row>
    <row r="90" spans="2:41" x14ac:dyDescent="0.15"/>
    <row r="91" spans="2:41" hidden="1" x14ac:dyDescent="0.15"/>
    <row r="92" spans="2:41" hidden="1" x14ac:dyDescent="0.15">
      <c r="AH92" s="474">
        <f>SUM(AH11:AH89)</f>
        <v>21</v>
      </c>
      <c r="AI92" s="474">
        <f>SUM(AI11:AI89)</f>
        <v>20</v>
      </c>
      <c r="AJ92" s="474">
        <f>SUM(AJ11:AJ89)</f>
        <v>20</v>
      </c>
      <c r="AK92" s="474">
        <f>SUM(AK11:AK89)</f>
        <v>12</v>
      </c>
      <c r="AL92" s="474">
        <f>AVERAGE(AL11:AL89)</f>
        <v>2.9523809523809526</v>
      </c>
      <c r="AM92" s="474">
        <f>AVERAGE(AM11:AM89)</f>
        <v>2.7</v>
      </c>
      <c r="AN92" s="474">
        <f>AVERAGE(AN11:AN89)</f>
        <v>2.6</v>
      </c>
      <c r="AO92" s="474">
        <f>AVERAGE(AO11:AO89)</f>
        <v>2.5</v>
      </c>
    </row>
    <row r="93" spans="2:41" hidden="1" x14ac:dyDescent="0.15"/>
    <row r="94" spans="2:41" hidden="1" x14ac:dyDescent="0.15"/>
    <row r="95" spans="2:41" hidden="1" x14ac:dyDescent="0.15"/>
    <row r="96" spans="2:41" hidden="1" x14ac:dyDescent="0.15"/>
    <row r="97" hidden="1" x14ac:dyDescent="0.15"/>
    <row r="98" hidden="1" x14ac:dyDescent="0.15"/>
    <row r="99" hidden="1" x14ac:dyDescent="0.15"/>
  </sheetData>
  <sheetProtection algorithmName="SHA-512" hashValue="1AP562PPzO5TkyiojgnkQZVtZG6tG50cYLqlQ+rZZ0GP3q27CTedh8krQWRLKtHgsovO4+3PvHVY2bgoE8KqZw==" saltValue="kzN7GzrlcRzii5zNMbJuFQ==" spinCount="100000" sheet="1" objects="1" scenarios="1"/>
  <mergeCells count="97">
    <mergeCell ref="J6:J7"/>
    <mergeCell ref="C16:C17"/>
    <mergeCell ref="E16:I16"/>
    <mergeCell ref="E17:I17"/>
    <mergeCell ref="E23:I23"/>
    <mergeCell ref="E24:I24"/>
    <mergeCell ref="E26:I26"/>
    <mergeCell ref="C12:C14"/>
    <mergeCell ref="E12:I12"/>
    <mergeCell ref="E13:I13"/>
    <mergeCell ref="E14:I14"/>
    <mergeCell ref="E15:I15"/>
    <mergeCell ref="C18:C19"/>
    <mergeCell ref="E18:I18"/>
    <mergeCell ref="E19:I19"/>
    <mergeCell ref="E20:I20"/>
    <mergeCell ref="E21:I21"/>
    <mergeCell ref="C41:D41"/>
    <mergeCell ref="C35:C36"/>
    <mergeCell ref="C38:D38"/>
    <mergeCell ref="E27:I27"/>
    <mergeCell ref="E28:I28"/>
    <mergeCell ref="E29:I29"/>
    <mergeCell ref="E31:I31"/>
    <mergeCell ref="C32:C33"/>
    <mergeCell ref="C34:D34"/>
    <mergeCell ref="C27:C28"/>
    <mergeCell ref="C39:D39"/>
    <mergeCell ref="C40:D40"/>
    <mergeCell ref="E32:I32"/>
    <mergeCell ref="E33:I33"/>
    <mergeCell ref="E34:I34"/>
    <mergeCell ref="E35:I35"/>
    <mergeCell ref="C42:D42"/>
    <mergeCell ref="C43:D43"/>
    <mergeCell ref="C56:D56"/>
    <mergeCell ref="C48:D48"/>
    <mergeCell ref="C51:D51"/>
    <mergeCell ref="C52:D52"/>
    <mergeCell ref="C53:D53"/>
    <mergeCell ref="C54:D54"/>
    <mergeCell ref="C81:D81"/>
    <mergeCell ref="C66:C67"/>
    <mergeCell ref="C59:C61"/>
    <mergeCell ref="C62:D62"/>
    <mergeCell ref="C44:D44"/>
    <mergeCell ref="C45:D45"/>
    <mergeCell ref="C47:D47"/>
    <mergeCell ref="C74:D74"/>
    <mergeCell ref="C75:D75"/>
    <mergeCell ref="C76:D76"/>
    <mergeCell ref="C77:C78"/>
    <mergeCell ref="C79:D79"/>
    <mergeCell ref="E89:I89"/>
    <mergeCell ref="C83:D83"/>
    <mergeCell ref="C84:D84"/>
    <mergeCell ref="C85:D85"/>
    <mergeCell ref="E87:I87"/>
    <mergeCell ref="E88:I88"/>
    <mergeCell ref="E85:I85"/>
    <mergeCell ref="E84:I84"/>
    <mergeCell ref="E61:I61"/>
    <mergeCell ref="E43:I43"/>
    <mergeCell ref="E44:I44"/>
    <mergeCell ref="E45:I45"/>
    <mergeCell ref="E47:I47"/>
    <mergeCell ref="E36:I36"/>
    <mergeCell ref="E38:I38"/>
    <mergeCell ref="E39:I39"/>
    <mergeCell ref="E40:I40"/>
    <mergeCell ref="E41:I41"/>
    <mergeCell ref="E42:I42"/>
    <mergeCell ref="E66:I66"/>
    <mergeCell ref="E67:I67"/>
    <mergeCell ref="E48:I48"/>
    <mergeCell ref="E51:I51"/>
    <mergeCell ref="E52:I52"/>
    <mergeCell ref="E53:I53"/>
    <mergeCell ref="E54:I54"/>
    <mergeCell ref="E56:I56"/>
    <mergeCell ref="E59:I59"/>
    <mergeCell ref="E60:I60"/>
    <mergeCell ref="E50:I50"/>
    <mergeCell ref="E58:I58"/>
    <mergeCell ref="E62:I62"/>
    <mergeCell ref="E64:I64"/>
    <mergeCell ref="E65:I65"/>
    <mergeCell ref="E69:I69"/>
    <mergeCell ref="E71:I71"/>
    <mergeCell ref="E74:I74"/>
    <mergeCell ref="E75:I75"/>
    <mergeCell ref="E76:I76"/>
    <mergeCell ref="E77:I77"/>
    <mergeCell ref="E78:I78"/>
    <mergeCell ref="E79:I79"/>
    <mergeCell ref="E81:I81"/>
    <mergeCell ref="E83:I83"/>
  </mergeCells>
  <phoneticPr fontId="23"/>
  <conditionalFormatting sqref="J38:J45">
    <cfRule type="expression" dxfId="191" priority="136" stopIfTrue="1">
      <formula>AND(#REF!&gt;0,J38="")</formula>
    </cfRule>
    <cfRule type="expression" dxfId="190" priority="137" stopIfTrue="1">
      <formula>(#REF!=0)</formula>
    </cfRule>
  </conditionalFormatting>
  <conditionalFormatting sqref="E122">
    <cfRule type="expression" dxfId="189" priority="85">
      <formula>J122&gt;3</formula>
    </cfRule>
  </conditionalFormatting>
  <conditionalFormatting sqref="J12:J21">
    <cfRule type="expression" dxfId="188" priority="81" stopIfTrue="1">
      <formula>AND(#REF!&gt;0,J12="")</formula>
    </cfRule>
    <cfRule type="expression" dxfId="187" priority="82" stopIfTrue="1">
      <formula>(#REF!=0)</formula>
    </cfRule>
  </conditionalFormatting>
  <conditionalFormatting sqref="J23:J24">
    <cfRule type="expression" dxfId="186" priority="79" stopIfTrue="1">
      <formula>AND(#REF!&gt;0,J23="")</formula>
    </cfRule>
    <cfRule type="expression" dxfId="185" priority="80" stopIfTrue="1">
      <formula>(#REF!=0)</formula>
    </cfRule>
  </conditionalFormatting>
  <conditionalFormatting sqref="J26:J29 J88:J89 J59:J61">
    <cfRule type="expression" dxfId="184" priority="77" stopIfTrue="1">
      <formula>AND(#REF!&gt;0,J26="")</formula>
    </cfRule>
    <cfRule type="expression" dxfId="183" priority="78" stopIfTrue="1">
      <formula>(#REF!=0)</formula>
    </cfRule>
  </conditionalFormatting>
  <conditionalFormatting sqref="J31:J36">
    <cfRule type="expression" dxfId="182" priority="75" stopIfTrue="1">
      <formula>AND(#REF!&gt;0,J31="")</formula>
    </cfRule>
    <cfRule type="expression" dxfId="181" priority="76" stopIfTrue="1">
      <formula>(#REF!=0)</formula>
    </cfRule>
  </conditionalFormatting>
  <conditionalFormatting sqref="J47:J48">
    <cfRule type="expression" dxfId="180" priority="71" stopIfTrue="1">
      <formula>AND(#REF!&gt;0,J47="")</formula>
    </cfRule>
    <cfRule type="expression" dxfId="179" priority="72" stopIfTrue="1">
      <formula>(#REF!=0)</formula>
    </cfRule>
  </conditionalFormatting>
  <conditionalFormatting sqref="J51:J54">
    <cfRule type="expression" dxfId="178" priority="69" stopIfTrue="1">
      <formula>AND(#REF!&gt;0,J51="")</formula>
    </cfRule>
    <cfRule type="expression" dxfId="177" priority="70" stopIfTrue="1">
      <formula>(#REF!=0)</formula>
    </cfRule>
  </conditionalFormatting>
  <conditionalFormatting sqref="J56">
    <cfRule type="expression" dxfId="176" priority="67" stopIfTrue="1">
      <formula>AND(#REF!&gt;0,J56="")</formula>
    </cfRule>
    <cfRule type="expression" dxfId="175" priority="68" stopIfTrue="1">
      <formula>(#REF!=0)</formula>
    </cfRule>
  </conditionalFormatting>
  <conditionalFormatting sqref="J64:J66">
    <cfRule type="expression" dxfId="174" priority="63" stopIfTrue="1">
      <formula>AND(#REF!&gt;0,J64="")</formula>
    </cfRule>
    <cfRule type="expression" dxfId="173" priority="64" stopIfTrue="1">
      <formula>(#REF!=0)</formula>
    </cfRule>
  </conditionalFormatting>
  <conditionalFormatting sqref="J67">
    <cfRule type="expression" dxfId="172" priority="61" stopIfTrue="1">
      <formula>AND(#REF!&gt;0,J67="")</formula>
    </cfRule>
    <cfRule type="expression" dxfId="171" priority="62" stopIfTrue="1">
      <formula>(#REF!=0)</formula>
    </cfRule>
  </conditionalFormatting>
  <conditionalFormatting sqref="J62">
    <cfRule type="expression" dxfId="170" priority="59" stopIfTrue="1">
      <formula>AND(#REF!&gt;0,J62="")</formula>
    </cfRule>
    <cfRule type="expression" dxfId="169" priority="60" stopIfTrue="1">
      <formula>(#REF!=0)</formula>
    </cfRule>
  </conditionalFormatting>
  <conditionalFormatting sqref="J69">
    <cfRule type="expression" dxfId="168" priority="57" stopIfTrue="1">
      <formula>AND(#REF!&gt;0,J69="")</formula>
    </cfRule>
    <cfRule type="expression" dxfId="167" priority="58" stopIfTrue="1">
      <formula>(#REF!=0)</formula>
    </cfRule>
  </conditionalFormatting>
  <conditionalFormatting sqref="J71">
    <cfRule type="expression" dxfId="166" priority="55" stopIfTrue="1">
      <formula>AND(#REF!&gt;0,J71="")</formula>
    </cfRule>
    <cfRule type="expression" dxfId="165" priority="56" stopIfTrue="1">
      <formula>(#REF!=0)</formula>
    </cfRule>
  </conditionalFormatting>
  <conditionalFormatting sqref="J74:J77">
    <cfRule type="expression" dxfId="164" priority="53" stopIfTrue="1">
      <formula>AND(#REF!&gt;0,J74="")</formula>
    </cfRule>
    <cfRule type="expression" dxfId="163" priority="54" stopIfTrue="1">
      <formula>(#REF!=0)</formula>
    </cfRule>
  </conditionalFormatting>
  <conditionalFormatting sqref="J78:J79">
    <cfRule type="expression" dxfId="162" priority="51" stopIfTrue="1">
      <formula>AND(#REF!&gt;0,J78="")</formula>
    </cfRule>
    <cfRule type="expression" dxfId="161" priority="52" stopIfTrue="1">
      <formula>(#REF!=0)</formula>
    </cfRule>
  </conditionalFormatting>
  <conditionalFormatting sqref="J81">
    <cfRule type="expression" dxfId="160" priority="49" stopIfTrue="1">
      <formula>AND(#REF!&gt;0,J81="")</formula>
    </cfRule>
    <cfRule type="expression" dxfId="159" priority="50" stopIfTrue="1">
      <formula>(#REF!=0)</formula>
    </cfRule>
  </conditionalFormatting>
  <conditionalFormatting sqref="J83:J85">
    <cfRule type="expression" dxfId="158" priority="47" stopIfTrue="1">
      <formula>AND(#REF!&gt;0,J83="")</formula>
    </cfRule>
    <cfRule type="expression" dxfId="157" priority="48" stopIfTrue="1">
      <formula>(#REF!=0)</formula>
    </cfRule>
  </conditionalFormatting>
  <conditionalFormatting sqref="E12:G21 I12:I21 E23:G24 I23:I24 E26:G29 I26:I29 E31:G36 I31:I36 E38:G45 I38:I45 E47:G48 I47:I48 E51:G54 I51:I54 E56:G56 I56 E59:G62 I59:I62 E64:G67 I64:I67 E69:G69 I69 E71:G71 I71 E74:G79 I74:I79 E81:G81 I81 E83:G85 I83:I85 E87:G89 I87:I89">
    <cfRule type="expression" dxfId="156" priority="26">
      <formula>AND(J12&lt;&gt;"-",J12&gt;3)</formula>
    </cfRule>
  </conditionalFormatting>
  <conditionalFormatting sqref="H12:H21 H23:H24 H26:H29 H31:H36 H38:H45 H47:H48 H51:H54 H56 H59:H62 H64:H67 H69 H71 H74:H79 H81 H83:H85 H87:H89">
    <cfRule type="expression" dxfId="155" priority="556">
      <formula>AND(#REF!&lt;&gt;"-",#REF!&gt;3)</formula>
    </cfRule>
  </conditionalFormatting>
  <dataValidations count="2">
    <dataValidation allowBlank="1" showErrorMessage="1" sqref="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IH89 SD89 ABZ89 ALV89 AVR89 BFN89 BPJ89 BZF89 CJB89 CSX89 DCT89 DMP89 DWL89 EGH89 EQD89 EZZ89 FJV89 FTR89 GDN89 GNJ89 GXF89 HHB89 HQX89 IAT89 IKP89 IUL89 JEH89 JOD89 JXZ89 KHV89 KRR89 LBN89 LLJ89 LVF89 MFB89 MOX89 MYT89 NIP89 NSL89 OCH89 OMD89 OVZ89 PFV89 PPR89 PZN89 QJJ89 QTF89 RDB89 RMX89 RWT89 SGP89 SQL89 TAH89 TKD89 TTZ89 UDV89 UNR89 UXN89 VHJ89 VRF89 WBB89 WKX89 IF71 SB71 ABX71 ALT71 AVP71 BFL71 BPH71 BZD71 CIZ71 CSV71 DCR71 DMN71 DWJ71 EGF71 EQB71 EZX71 FJT71 FTP71 GDL71 GNH71 GXD71 HGZ71 HQV71 IAR71 IKN71 IUJ71 JEF71 JOB71 JXX71 KHT71 KRP71 LBL71 LLH71 LVD71 MEZ71 MOV71 MYR71 NIN71 NSJ71 OCF71 OMB71 OVX71 PFT71 PPP71 PZL71 QJH71 QTD71 RCZ71 RMV71 RWR71 SGN71 SQJ71 TAF71 TKB71 TTX71 UDT71 UNP71 UXL71 VHH71 VRD71 WAZ71 WKV71 IF89 SB89 ABX89 ALT89 AVP89 BFL89 BPH89 BZD89 CIZ89 CSV89 DCR89 DMN89 DWJ89 EGF89 EQB89 EZX89 FJT89 FTP89 GDL89 GNH89 GXD89 HGZ89 HQV89 IAR89 IKN89 IUJ89 JEF89 JOB89 JXX89 KHT89 KRP89 LBL89 LLH89 LVD89 MEZ89 MOV89 MYR89 NIN89 NSJ89 OCF89 OMB89 OVX89 PFT89 PPP89 PZL89 QJH89 QTD89 RCZ89 RMV89 RWR89 SGN89 SQJ89 TAF89 TKB89 TTX89 UDT89 UNP89 UXL89 VHH89 VRD89 WAZ89 WKV89 IH13 SD13 ABZ13 ALV13 AVR13 BFN13 BPJ13 BZF13 CJB13 CSX13 DCT13 DMP13 DWL13 EGH13 EQD13 EZZ13 FJV13 FTR13 GDN13 GNJ13 GXF13 HHB13 HQX13 IAT13 IKP13 IUL13 JEH13 JOD13 JXZ13 KHV13 KRR13 LBN13 LLJ13 LVF13 MFB13 MOX13 MYT13 NIP13 NSL13 OCH13 OMD13 OVZ13 PFV13 PPR13 PZN13 QJJ13 QTF13 RDB13 RMX13 RWT13 SGP13 SQL13 TAH13 TKD13 TTZ13 UDV13 UNR13 UXN13 VHJ13 VRF13 WBB13 WKX13 IF47:IF48 SB47:SB48 ABX47:ABX48 ALT47:ALT48 AVP47:AVP48 BFL47:BFL48 BPH47:BPH48 BZD47:BZD48 CIZ47:CIZ48 CSV47:CSV48 DCR47:DCR48 DMN47:DMN48 DWJ47:DWJ48 EGF47:EGF48 EQB47:EQB48 EZX47:EZX48 FJT47:FJT48 FTP47:FTP48 GDL47:GDL48 GNH47:GNH48 GXD47:GXD48 HGZ47:HGZ48 HQV47:HQV48 IAR47:IAR48 IKN47:IKN48 IUJ47:IUJ48 JEF47:JEF48 JOB47:JOB48 JXX47:JXX48 KHT47:KHT48 KRP47:KRP48 LBL47:LBL48 LLH47:LLH48 LVD47:LVD48 MEZ47:MEZ48 MOV47:MOV48 MYR47:MYR48 NIN47:NIN48 NSJ47:NSJ48 OCF47:OCF48 OMB47:OMB48 OVX47:OVX48 PFT47:PFT48 PPP47:PPP48 PZL47:PZL48 QJH47:QJH48 QTD47:QTD48 RCZ47:RCZ48 RMV47:RMV48 RWR47:RWR48 SGN47:SGN48 SQJ47:SQJ48 TAF47:TAF48 TKB47:TKB48 TTX47:TTX48 UDT47:UDT48 UNP47:UNP48 UXL47:UXL48 VHH47:VHH48 VRD47:VRD48 WAZ47:WAZ48 WKV47:WKV48 IF42 SB42 ABX42 ALT42 AVP42 BFL42 BPH42 BZD42 CIZ42 CSV42 DCR42 DMN42 DWJ42 EGF42 EQB42 EZX42 FJT42 FTP42 GDL42 GNH42 GXD42 HGZ42 HQV42 IAR42 IKN42 IUJ42 JEF42 JOB42 JXX42 KHT42 KRP42 LBL42 LLH42 LVD42 MEZ42 MOV42 MYR42 NIN42 NSJ42 OCF42 OMB42 OVX42 PFT42 PPP42 PZL42 QJH42 QTD42 RCZ42 RMV42 RWR42 SGN42 SQJ42 TAF42 TKB42 TTX42 UDT42 UNP42 UXL42 VHH42 VRD42 WAZ42 WKV42 IF13 SB13 ABX13 ALT13 AVP13 BFL13 BPH13 BZD13 CIZ13 CSV13 DCR13 DMN13 DWJ13 EGF13 EQB13 EZX13 FJT13 FTP13 GDL13 GNH13 GXD13 HGZ13 HQV13 IAR13 IKN13 IUJ13 JEF13 JOB13 JXX13 KHT13 KRP13 LBL13 LLH13 LVD13 MEZ13 MOV13 MYR13 NIN13 NSJ13 OCF13 OMB13 OVX13 PFT13 PPP13 PZL13 QJH13 QTD13 RCZ13 RMV13 RWR13 SGN13 SQJ13 TAF13 TKB13 TTX13 UDT13 UNP13 UXL13 VHH13 VRD13 WAZ13 WKV13 IH47:IH48 SD47:SD48 ABZ47:ABZ48 ALV47:ALV48 AVR47:AVR48 BFN47:BFN48 BPJ47:BPJ48 BZF47:BZF48 CJB47:CJB48 CSX47:CSX48 DCT47:DCT48 DMP47:DMP48 DWL47:DWL48 EGH47:EGH48 EQD47:EQD48 EZZ47:EZZ48 FJV47:FJV48 FTR47:FTR48 GDN47:GDN48 GNJ47:GNJ48 GXF47:GXF48 HHB47:HHB48 HQX47:HQX48 IAT47:IAT48 IKP47:IKP48 IUL47:IUL48 JEH47:JEH48 JOD47:JOD48 JXZ47:JXZ48 KHV47:KHV48 KRR47:KRR48 LBN47:LBN48 LLJ47:LLJ48 LVF47:LVF48 MFB47:MFB48 MOX47:MOX48 MYT47:MYT48 NIP47:NIP48 NSL47:NSL48 OCH47:OCH48 OMD47:OMD48 OVZ47:OVZ48 PFV47:PFV48 PPR47:PPR48 PZN47:PZN48 QJJ47:QJJ48 QTF47:QTF48 RDB47:RDB48 RMX47:RMX48 RWT47:RWT48 SGP47:SGP48 SQL47:SQL48 TAH47:TAH48 TKD47:TKD48 TTZ47:TTZ48 UDV47:UDV48 UNR47:UNR48 UXN47:UXN48 VHJ47:VHJ48 VRF47:VRF48 WBB47:WBB48 WKX47:WKX48 WKX27:WKX30 WBB27:WBB30 VRF27:VRF30 VHJ27:VHJ30 UXN27:UXN30 UNR27:UNR30 UDV27:UDV30 TTZ27:TTZ30 TKD27:TKD30 TAH27:TAH30 SQL27:SQL30 SGP27:SGP30 RWT27:RWT30 RMX27:RMX30 RDB27:RDB30 QTF27:QTF30 QJJ27:QJJ30 PZN27:PZN30 PPR27:PPR30 PFV27:PFV30 OVZ27:OVZ30 OMD27:OMD30 OCH27:OCH30 NSL27:NSL30 NIP27:NIP30 MYT27:MYT30 MOX27:MOX30 MFB27:MFB30 LVF27:LVF30 LLJ27:LLJ30 LBN27:LBN30 KRR27:KRR30 KHV27:KHV30 JXZ27:JXZ30 JOD27:JOD30 JEH27:JEH30 IUL27:IUL30 IKP27:IKP30 IAT27:IAT30 HQX27:HQX30 HHB27:HHB30 GXF27:GXF30 GNJ27:GNJ30 GDN27:GDN30 FTR27:FTR30 FJV27:FJV30 EZZ27:EZZ30 EQD27:EQD30 EGH27:EGH30 DWL27:DWL30 DMP27:DMP30 DCT27:DCT30 CSX27:CSX30 CJB27:CJB30 BZF27:BZF30 BPJ27:BPJ30 BFN27:BFN30 AVR27:AVR30 ALV27:ALV30 ABZ27:ABZ30 SD27:SD30 IH27:IH30 WKV27:WKV30 WAZ27:WAZ30 VRD27:VRD30 VHH27:VHH30 UXL27:UXL30 UNP27:UNP30 UDT27:UDT30 TTX27:TTX30 TKB27:TKB30 TAF27:TAF30 SQJ27:SQJ30 SGN27:SGN30 RWR27:RWR30 RMV27:RMV30 RCZ27:RCZ30 QTD27:QTD30 QJH27:QJH30 PZL27:PZL30 PPP27:PPP30 PFT27:PFT30 OVX27:OVX30 OMB27:OMB30 OCF27:OCF30 NSJ27:NSJ30 NIN27:NIN30 MYR27:MYR30 MOV27:MOV30 MEZ27:MEZ30 LVD27:LVD30 LLH27:LLH30 LBL27:LBL30 KRP27:KRP30 KHT27:KHT30 JXX27:JXX30 JOB27:JOB30 JEF27:JEF30 IUJ27:IUJ30 IKN27:IKN30 IAR27:IAR30 HQV27:HQV30 HGZ27:HGZ30 GXD27:GXD30 GNH27:GNH30 GDL27:GDL30 FTP27:FTP30 FJT27:FJT30 EZX27:EZX30 EQB27:EQB30 EGF27:EGF30 DWJ27:DWJ30 DMN27:DMN30 DCR27:DCR30 CSV27:CSV30 CIZ27:CIZ30 BZD27:BZD30 BPH27:BPH30 BFL27:BFL30 AVP27:AVP30 ALT27:ALT30 ABX27:ABX30 SB27:SB30 IF27:IF30 WKW12:WKW20 WBA12:WBA20 VRE12:VRE20 VHI12:VHI20 UXM12:UXM20 UNQ12:UNQ20 UDU12:UDU20 TTY12:TTY20 TKC12:TKC20 TAG12:TAG20 SQK12:SQK20 SGO12:SGO20 RWS12:RWS20 RMW12:RMW20 RDA12:RDA20 QTE12:QTE20 QJI12:QJI20 PZM12:PZM20 PPQ12:PPQ20 PFU12:PFU20 OVY12:OVY20 OMC12:OMC20 OCG12:OCG20 NSK12:NSK20 NIO12:NIO20 MYS12:MYS20 MOW12:MOW20 MFA12:MFA20 LVE12:LVE20 LLI12:LLI20 LBM12:LBM20 KRQ12:KRQ20 KHU12:KHU20 JXY12:JXY20 JOC12:JOC20 JEG12:JEG20 IUK12:IUK20 IKO12:IKO20 IAS12:IAS20 HQW12:HQW20 HHA12:HHA20 GXE12:GXE20 GNI12:GNI20 GDM12:GDM20 FTQ12:FTQ20 FJU12:FJU20 EZY12:EZY20 EQC12:EQC20 EGG12:EGG20 DWK12:DWK20 DMO12:DMO20 DCS12:DCS20 CSW12:CSW20 CJA12:CJA20 BZE12:BZE20 BPI12:BPI20 BFM12:BFM20 AVQ12:AVQ20 ALU12:ALU20 ABY12:ABY20 SC12:SC20 IG12:IG20 IF11:IH11 WKV21:WKX21 WKV11:WKX11 WAZ21:WBB21 WAZ11:WBB11 VRD21:VRF21 VRD11:VRF11 VHH21:VHJ21 VHH11:VHJ11 UXL21:UXN21 UXL11:UXN11 UNP21:UNR21 UNP11:UNR11 UDT21:UDV21 UDT11:UDV11 TTX21:TTZ21 TTX11:TTZ11 TKB21:TKD21 TKB11:TKD11 TAF21:TAH21 TAF11:TAH11 SQJ21:SQL21 SQJ11:SQL11 SGN21:SGP21 SGN11:SGP11 RWR21:RWT21 RWR11:RWT11 RMV21:RMX21 RMV11:RMX11 RCZ21:RDB21 RCZ11:RDB11 QTD21:QTF21 QTD11:QTF11 QJH21:QJJ21 QJH11:QJJ11 PZL21:PZN21 PZL11:PZN11 PPP21:PPR21 PPP11:PPR11 PFT21:PFV21 PFT11:PFV11 OVX21:OVZ21 OVX11:OVZ11 OMB21:OMD21 OMB11:OMD11 OCF21:OCH21 OCF11:OCH11 NSJ21:NSL21 NSJ11:NSL11 NIN21:NIP21 NIN11:NIP11 MYR21:MYT21 MYR11:MYT11 MOV21:MOX21 MOV11:MOX11 MEZ21:MFB21 MEZ11:MFB11 LVD21:LVF21 LVD11:LVF11 LLH21:LLJ21 LLH11:LLJ11 LBL21:LBN21 LBL11:LBN11 KRP21:KRR21 KRP11:KRR11 KHT21:KHV21 KHT11:KHV11 JXX21:JXZ21 JXX11:JXZ11 JOB21:JOD21 JOB11:JOD11 JEF21:JEH21 JEF11:JEH11 IUJ21:IUL21 IUJ11:IUL11 IKN21:IKP21 IKN11:IKP11 IAR21:IAT21 IAR11:IAT11 HQV21:HQX21 HQV11:HQX11 HGZ21:HHB21 HGZ11:HHB11 GXD21:GXF21 GXD11:GXF11 GNH21:GNJ21 GNH11:GNJ11 GDL21:GDN21 GDL11:GDN11 FTP21:FTR21 FTP11:FTR11 FJT21:FJV21 FJT11:FJV11 EZX21:EZZ21 EZX11:EZZ11 EQB21:EQD21 EQB11:EQD11 EGF21:EGH21 EGF11:EGH11 DWJ21:DWL21 DWJ11:DWL11 DMN21:DMP21 DMN11:DMP11 DCR21:DCT21 DCR11:DCT11 CSV21:CSX21 CSV11:CSX11 CIZ21:CJB21 CIZ11:CJB11 BZD21:BZF21 BZD11:BZF11 BPH21:BPJ21 BPH11:BPJ11 BFL21:BFN21 BFL11:BFN11 AVP21:AVR21 AVP11:AVR11 ALT21:ALV21 ALT11:ALV11 ABX21:ABZ21 ABX11:ABZ11 SB21:SD21 SB11:SD11 IF21:IH21 J47:J48 J56 J26:J29 J31:J36 J51:J54 J69 J71:J72 J74:J79 J81 J83:J85 J12:J21 J38:J45 L83:L85 L74:L79 L38:L45 L51:L54 L31:L36 L26:L29 L47:L48 L56 N81:O81 L12:L21 N56:O56 O74:O79 L69 N71:O71 L81 L71 O51:O54 N12:N55 O26:O29 O31:O36 O38:O45 O47:O48 L64:L67 O83:O85 O23:O24 O87:O89 L23:L24 J23:J24 O59:O62 L87:L89 J87:J89 O64:O67 L59:L62 J59:J62 WKM11:WKO89 IG22:IG89 SC22:SC89 ABY22:ABY89 ALU22:ALU89 AVQ22:AVQ89 BFM22:BFM89 BPI22:BPI89 BZE22:BZE89 CJA22:CJA89 CSW22:CSW89 DCS22:DCS89 DMO22:DMO89 DWK22:DWK89 EGG22:EGG89 EQC22:EQC89 EZY22:EZY89 FJU22:FJU89 FTQ22:FTQ89 GDM22:GDM89 GNI22:GNI89 GXE22:GXE89 HHA22:HHA89 HQW22:HQW89 IAS22:IAS89 IKO22:IKO89 IUK22:IUK89 JEG22:JEG89 JOC22:JOC89 JXY22:JXY89 KHU22:KHU89 KRQ22:KRQ89 LBM22:LBM89 LLI22:LLI89 LVE22:LVE89 MFA22:MFA89 MOW22:MOW89 MYS22:MYS89 NIO22:NIO89 NSK22:NSK89 OCG22:OCG89 OMC22:OMC89 OVY22:OVY89 PFU22:PFU89 PPQ22:PPQ89 PZM22:PZM89 QJI22:QJI89 QTE22:QTE89 RDA22:RDA89 RMW22:RMW89 RWS22:RWS89 SGO22:SGO89 SQK22:SQK89 TAG22:TAG89 TKC22:TKC89 TTY22:TTY89 UDU22:UDU89 UNQ22:UNQ89 UXM22:UXM89 VHI22:VHI89 VRE22:VRE89 WBA22:WBA89 WKW22:WKW89 HW11:HY89 RS11:RU89 ABO11:ABQ89 ALK11:ALM89 AVG11:AVI89 BFC11:BFE89 BOY11:BPA89 BYU11:BYW89 CIQ11:CIS89 CSM11:CSO89 DCI11:DCK89 DME11:DMG89 DWA11:DWC89 EFW11:EFY89 EPS11:EPU89 EZO11:EZQ89 FJK11:FJM89 FTG11:FTI89 GDC11:GDE89 GMY11:GNA89 GWU11:GWW89 HGQ11:HGS89 HQM11:HQO89 IAI11:IAK89 IKE11:IKG89 IUA11:IUC89 JDW11:JDY89 JNS11:JNU89 JXO11:JXQ89 KHK11:KHM89 KRG11:KRI89 LBC11:LBE89 LKY11:LLA89 LUU11:LUW89 MEQ11:MES89 MOM11:MOO89 MYI11:MYK89 NIE11:NIG89 NSA11:NSC89 OBW11:OBY89 OLS11:OLU89 OVO11:OVQ89 PFK11:PFM89 PPG11:PPI89 PZC11:PZE89 QIY11:QJA89 QSU11:QSW89 RCQ11:RCS89 RMM11:RMO89 RWI11:RWK89 SGE11:SGG89 SQA11:SQC89 SZW11:SZY89 TJS11:TJU89 TTO11:TTQ89 UDK11:UDM89 UNG11:UNI89 UXC11:UXE89 VGY11:VHA89 VQU11:VQW89 WAQ11:WAS89 M12:M89 J64:J67 O12:O21 N69:O69 N57:N68 N70 N72:N80 N82:N89"/>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VHC51 TTS51 WAU51 UDO51 IA88 RW88 ABS88 ALO88 AVK88 BFG88 BPC88 BYY88 CIU88 CSQ88 DCM88 DMI88 DWE88 EGA88 EPW88 EZS88 FJO88 FTK88 GDG88 GNC88 GWY88 HGU88 HQQ88 IAM88 IKI88 IUE88 JEA88 JNW88 JXS88 KHO88 KRK88 LBG88 LLC88 LUY88 MEU88 MOQ88 MYM88 NII88 NSE88 OCA88 OLW88 OVS88 PFO88 PPK88 PZG88 QJC88 QSY88 RCU88 RMQ88 RWM88 SGI88 SQE88 TAA88 TJW88 TTS88 UDO88 UNK88 UXG88 VHC88 VQY88 WAU88 WKQ88 VQY51 UNK51 IA73:IA80 RW73:RW80 ABS73:ABS80 ALO73:ALO80 AVK73:AVK80 BFG73:BFG80 BPC73:BPC80 BYY73:BYY80 CIU73:CIU80 CSQ73:CSQ80 DCM73:DCM80 DMI73:DMI80 DWE73:DWE80 EGA73:EGA80 EPW73:EPW80 EZS73:EZS80 FJO73:FJO80 FTK73:FTK80 GDG73:GDG80 GNC73:GNC80 GWY73:GWY80 HGU73:HGU80 HQQ73:HQQ80 IAM73:IAM80 IKI73:IKI80 IUE73:IUE80 JEA73:JEA80 JNW73:JNW80 JXS73:JXS80 KHO73:KHO80 KRK73:KRK80 LBG73:LBG80 LLC73:LLC80 LUY73:LUY80 MEU73:MEU80 MOQ73:MOQ80 MYM73:MYM80 NII73:NII80 NSE73:NSE80 OCA73:OCA80 OLW73:OLW80 OVS73:OVS80 PFO73:PFO80 PPK73:PPK80 PZG73:PZG80 QJC73:QJC80 QSY73:QSY80 RCU73:RCU80 RMQ73:RMQ80 RWM73:RWM80 SGI73:SGI80 SQE73:SQE80 TAA73:TAA80 TJW73:TJW80 TTS73:TTS80 UDO73:UDO80 UNK73:UNK80 UXG73:UXG80 VHC73:VHC80 VQY73:VQY80 WAU73:WAU80 WKQ73:WKQ80 WKQ51 UXG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WKQ63:WKQ68 WAU63:WAU68 VQY63:VQY68 VHC63:VHC68 UXG63:UXG68 UNK63:UNK68 UDO63:UDO68 TTS63:TTS68 TJW63:TJW68 TAA63:TAA68 SQE63:SQE68 SGI63:SGI68 RWM63:RWM68 RMQ63:RMQ68 RCU63:RCU68 QSY63:QSY68 QJC63:QJC68 PZG63:PZG68 PPK63:PPK68 PFO63:PFO68 OVS63:OVS68 OLW63:OLW68 OCA63:OCA68 NSE63:NSE68 NII63:NII68 MYM63:MYM68 MOQ63:MOQ68 MEU63:MEU68 LUY63:LUY68 LLC63:LLC68 LBG63:LBG68 KRK63:KRK68 KHO63:KHO68 JXS63:JXS68 JNW63:JNW68 JEA63:JEA68 IUE63:IUE68 IKI63:IKI68 IAM63:IAM68 HQQ63:HQQ68 HGU63:HGU68 GWY63:GWY68 GNC63:GNC68 GDG63:GDG68 FTK63:FTK68 FJO63:FJO68 EZS63:EZS68 EPW63:EPW68 EGA63:EGA68 DWE63:DWE68 DMI63:DMI68 DCM63:DCM68 CSQ63:CSQ68 CIU63:CIU68 BYY63:BYY68 BPC63:BPC68 BFG63:BFG68 AVK63:AVK68 ALO63:ALO68 ABS63:ABS68 RW63:RW68 IA63:IA68">
      <formula1>0</formula1>
      <formula2>5</formula2>
    </dataValidation>
  </dataValidations>
  <printOptions horizontalCentered="1"/>
  <pageMargins left="0.7" right="0.7" top="0.75" bottom="0.75" header="0.3" footer="0.3"/>
  <pageSetup paperSize="9" scale="82" fitToHeight="0" orientation="portrait" r:id="rId1"/>
  <headerFooter alignWithMargins="0">
    <oddHeader>&amp;L&amp;F&amp;R&amp;A</oddHeader>
    <oddFooter>&amp;C&amp;P/&amp;N</oddFooter>
  </headerFooter>
  <rowBreaks count="1" manualBreakCount="1">
    <brk id="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9"/>
  <sheetViews>
    <sheetView showGridLines="0" topLeftCell="B1" zoomScale="110" zoomScaleNormal="110" zoomScaleSheetLayoutView="70" workbookViewId="0">
      <selection activeCell="G306" sqref="G306"/>
    </sheetView>
  </sheetViews>
  <sheetFormatPr defaultColWidth="0" defaultRowHeight="13.5" zeroHeight="1" x14ac:dyDescent="0.15"/>
  <cols>
    <col min="1" max="1" width="6.125" hidden="1" customWidth="1"/>
    <col min="2" max="2" width="4.5" customWidth="1"/>
    <col min="3" max="3" width="1.625" customWidth="1"/>
    <col min="4" max="4" width="11.125" customWidth="1"/>
    <col min="5" max="5" width="11.625" customWidth="1"/>
    <col min="6" max="10" width="15.125" customWidth="1"/>
    <col min="11" max="11" width="1.25" customWidth="1"/>
    <col min="12" max="14" width="8.75" hidden="1" customWidth="1"/>
    <col min="15"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603</v>
      </c>
      <c r="C3" s="392"/>
      <c r="D3" s="395" t="s">
        <v>666</v>
      </c>
      <c r="E3" s="391"/>
      <c r="F3" s="391"/>
      <c r="G3" s="393"/>
      <c r="H3" s="394" t="s">
        <v>231</v>
      </c>
      <c r="K3" s="388"/>
      <c r="L3" t="s">
        <v>132</v>
      </c>
      <c r="N3" t="s">
        <v>262</v>
      </c>
    </row>
    <row r="4" spans="1:14" ht="6" customHeight="1" x14ac:dyDescent="0.15">
      <c r="B4" s="390"/>
      <c r="C4" s="392"/>
      <c r="D4" s="391"/>
      <c r="E4" s="391"/>
      <c r="F4" s="391"/>
      <c r="G4" s="391"/>
      <c r="H4" s="391"/>
      <c r="I4" s="391"/>
      <c r="J4" s="391"/>
      <c r="K4" s="388"/>
      <c r="M4" t="s">
        <v>156</v>
      </c>
      <c r="N4" t="s">
        <v>157</v>
      </c>
    </row>
    <row r="5" spans="1:14" ht="15.75" x14ac:dyDescent="0.15">
      <c r="B5" s="387">
        <v>1</v>
      </c>
      <c r="C5" s="395" t="s">
        <v>337</v>
      </c>
      <c r="D5" s="395"/>
      <c r="E5" s="395"/>
      <c r="F5" s="396"/>
      <c r="G5" s="396"/>
      <c r="H5" s="396"/>
      <c r="I5" s="396"/>
      <c r="J5" s="396"/>
      <c r="K5" s="388"/>
    </row>
    <row r="6" spans="1:14" ht="15.75" x14ac:dyDescent="0.15">
      <c r="B6" s="387">
        <v>1.1000000000000001</v>
      </c>
      <c r="C6" s="397" t="s">
        <v>374</v>
      </c>
      <c r="D6" s="76"/>
      <c r="E6" s="76"/>
      <c r="F6" s="76"/>
      <c r="G6" s="76"/>
      <c r="H6" s="76"/>
      <c r="I6" s="76"/>
      <c r="J6" s="76"/>
      <c r="K6" s="388"/>
      <c r="L6">
        <v>1</v>
      </c>
      <c r="M6" t="s">
        <v>114</v>
      </c>
      <c r="N6" t="s">
        <v>115</v>
      </c>
    </row>
    <row r="7" spans="1:14" ht="15" thickBot="1" x14ac:dyDescent="0.2">
      <c r="B7" s="445"/>
      <c r="C7" s="94"/>
      <c r="D7" s="398" t="s">
        <v>336</v>
      </c>
      <c r="E7" s="408"/>
      <c r="F7" s="414"/>
      <c r="G7" s="414"/>
      <c r="H7" s="411"/>
      <c r="I7" s="411"/>
      <c r="J7" s="409" t="str">
        <f>IF(J8=0,$L$3,"")</f>
        <v/>
      </c>
      <c r="K7" s="388"/>
      <c r="L7">
        <v>2</v>
      </c>
      <c r="M7" t="s">
        <v>125</v>
      </c>
      <c r="N7" t="s">
        <v>126</v>
      </c>
    </row>
    <row r="8" spans="1:14" ht="14.25" hidden="1" customHeight="1" thickBot="1" x14ac:dyDescent="0.2">
      <c r="B8" s="445"/>
      <c r="C8" s="94"/>
      <c r="D8" s="399"/>
      <c r="E8" s="400"/>
      <c r="F8" s="401"/>
      <c r="G8" s="401"/>
      <c r="H8" s="402"/>
      <c r="I8" s="402"/>
      <c r="J8" s="403">
        <f>スコア!M12</f>
        <v>1</v>
      </c>
      <c r="K8" s="388"/>
      <c r="L8">
        <v>3</v>
      </c>
      <c r="M8" t="s">
        <v>127</v>
      </c>
      <c r="N8" t="s">
        <v>128</v>
      </c>
    </row>
    <row r="9" spans="1:14" ht="20.100000000000001" customHeight="1" thickBot="1" x14ac:dyDescent="0.2">
      <c r="B9" s="445"/>
      <c r="C9" s="94"/>
      <c r="D9" s="404">
        <v>3</v>
      </c>
      <c r="E9" s="448" t="s">
        <v>373</v>
      </c>
      <c r="F9" s="415"/>
      <c r="G9" s="415"/>
      <c r="H9" s="415"/>
      <c r="I9" s="415"/>
      <c r="J9" s="416"/>
      <c r="K9" s="388"/>
      <c r="L9">
        <v>4</v>
      </c>
      <c r="M9" t="s">
        <v>117</v>
      </c>
      <c r="N9" t="s">
        <v>118</v>
      </c>
    </row>
    <row r="10" spans="1:14" ht="20.100000000000001" customHeight="1" x14ac:dyDescent="0.15">
      <c r="A10" s="1">
        <v>1</v>
      </c>
      <c r="B10" s="445"/>
      <c r="C10" s="94"/>
      <c r="D10" s="462" t="str">
        <f>IF(D9=$L$11,$M$6,IF(ROUNDDOWN(D9,0)=$L$6,$N$6,$M$6))</f>
        <v>　レベル　1</v>
      </c>
      <c r="E10" s="730" t="s">
        <v>549</v>
      </c>
      <c r="F10" s="487"/>
      <c r="G10" s="487"/>
      <c r="H10" s="487"/>
      <c r="I10" s="487"/>
      <c r="J10" s="419"/>
      <c r="K10" s="388"/>
      <c r="L10">
        <v>5</v>
      </c>
      <c r="M10" t="s">
        <v>120</v>
      </c>
      <c r="N10" t="s">
        <v>121</v>
      </c>
    </row>
    <row r="11" spans="1:14" ht="20.100000000000001" customHeight="1" x14ac:dyDescent="0.15">
      <c r="A11" s="1">
        <v>2</v>
      </c>
      <c r="B11" s="445"/>
      <c r="C11" s="94"/>
      <c r="D11" s="405" t="str">
        <f>IF(D9=$L$11,$M$7,IF(ROUNDDOWN(D9,0)=$L$7,$N$7,$M$7))</f>
        <v>　レベル　2</v>
      </c>
      <c r="E11" s="731" t="s">
        <v>550</v>
      </c>
      <c r="F11" s="486"/>
      <c r="G11" s="486"/>
      <c r="H11" s="486"/>
      <c r="I11" s="486"/>
      <c r="J11" s="489"/>
      <c r="K11" s="388"/>
      <c r="L11">
        <v>0</v>
      </c>
      <c r="M11" t="s">
        <v>116</v>
      </c>
      <c r="N11" t="s">
        <v>116</v>
      </c>
    </row>
    <row r="12" spans="1:14" ht="20.100000000000001" customHeight="1" x14ac:dyDescent="0.15">
      <c r="A12" s="1">
        <v>3</v>
      </c>
      <c r="B12" s="445"/>
      <c r="C12" s="94"/>
      <c r="D12" s="405" t="str">
        <f>IF(D9=$L$11,$M$8,IF(ROUNDDOWN(D9,0)=$L$8,$N$8,$M$8))</f>
        <v>■レベル　3</v>
      </c>
      <c r="E12" s="731" t="s">
        <v>551</v>
      </c>
      <c r="F12" s="486"/>
      <c r="G12" s="486"/>
      <c r="H12" s="486"/>
      <c r="I12" s="486"/>
      <c r="J12" s="489"/>
      <c r="K12" s="388"/>
    </row>
    <row r="13" spans="1:14" ht="20.100000000000001" customHeight="1" x14ac:dyDescent="0.15">
      <c r="A13" s="1">
        <v>4</v>
      </c>
      <c r="B13" s="445"/>
      <c r="C13" s="94"/>
      <c r="D13" s="405" t="str">
        <f>IF(D9=$L$11,$M$9,IF(ROUNDDOWN(D9,0)=$L$9,$N$9,$M$9))</f>
        <v>　レベル　4</v>
      </c>
      <c r="E13" s="731" t="s">
        <v>552</v>
      </c>
      <c r="F13" s="486"/>
      <c r="G13" s="486"/>
      <c r="H13" s="486"/>
      <c r="I13" s="486"/>
      <c r="J13" s="489"/>
      <c r="K13" s="388"/>
    </row>
    <row r="14" spans="1:14" ht="20.100000000000001" customHeight="1" x14ac:dyDescent="0.15">
      <c r="A14" s="1">
        <v>5</v>
      </c>
      <c r="B14" s="445"/>
      <c r="C14" s="94"/>
      <c r="D14" s="406" t="str">
        <f>IF(D9=$L$11,$M$10,IF(ROUNDDOWN(D9,0)=$L$10,$N$10,$M$10))</f>
        <v>　レベル　5</v>
      </c>
      <c r="E14" s="710" t="s">
        <v>553</v>
      </c>
      <c r="F14" s="488"/>
      <c r="G14" s="488"/>
      <c r="H14" s="488"/>
      <c r="I14" s="488"/>
      <c r="J14" s="420"/>
      <c r="K14" s="388"/>
    </row>
    <row r="15" spans="1:14" ht="15.75" x14ac:dyDescent="0.15">
      <c r="A15" s="407">
        <v>0</v>
      </c>
      <c r="B15" s="445"/>
      <c r="C15" s="390"/>
      <c r="K15" s="388"/>
    </row>
    <row r="16" spans="1:14" ht="15" thickBot="1" x14ac:dyDescent="0.2">
      <c r="B16" s="445"/>
      <c r="C16" s="94"/>
      <c r="D16" s="398" t="s">
        <v>335</v>
      </c>
      <c r="E16" s="408"/>
      <c r="F16" s="414"/>
      <c r="G16" s="414"/>
      <c r="H16" s="411"/>
      <c r="I16" s="411"/>
      <c r="J16" s="409" t="str">
        <f>IF(J17=0,$L$3,"")</f>
        <v/>
      </c>
      <c r="K16" s="388"/>
    </row>
    <row r="17" spans="1:11" ht="14.25" hidden="1" thickBot="1" x14ac:dyDescent="0.2">
      <c r="B17" s="445"/>
      <c r="C17" s="94"/>
      <c r="D17" s="399"/>
      <c r="E17" s="400"/>
      <c r="F17" s="401"/>
      <c r="G17" s="401"/>
      <c r="H17" s="402"/>
      <c r="I17" s="402"/>
      <c r="J17" s="403">
        <f>スコア!M13</f>
        <v>1</v>
      </c>
      <c r="K17" s="388"/>
    </row>
    <row r="18" spans="1:11" ht="20.100000000000001" customHeight="1" thickBot="1" x14ac:dyDescent="0.2">
      <c r="B18" s="445"/>
      <c r="C18" s="94"/>
      <c r="D18" s="404">
        <v>3</v>
      </c>
      <c r="E18" s="448" t="s">
        <v>373</v>
      </c>
      <c r="F18" s="415"/>
      <c r="G18" s="415"/>
      <c r="H18" s="415"/>
      <c r="I18" s="415"/>
      <c r="J18" s="416"/>
      <c r="K18" s="388"/>
    </row>
    <row r="19" spans="1:11" ht="20.100000000000001" customHeight="1" x14ac:dyDescent="0.15">
      <c r="A19" s="1" t="s">
        <v>202</v>
      </c>
      <c r="B19" s="445"/>
      <c r="C19" s="94"/>
      <c r="D19" s="462" t="str">
        <f>IF(D18=$L$11,$M$6,IF(ROUNDDOWN(D18,0)=$L$6,$N$6,$M$6))</f>
        <v>　レベル　1</v>
      </c>
      <c r="E19" s="730" t="s">
        <v>145</v>
      </c>
      <c r="F19" s="487"/>
      <c r="G19" s="487"/>
      <c r="H19" s="487"/>
      <c r="I19" s="487"/>
      <c r="J19" s="419"/>
    </row>
    <row r="20" spans="1:11" ht="20.100000000000001" customHeight="1" x14ac:dyDescent="0.15">
      <c r="A20" s="1">
        <v>2</v>
      </c>
      <c r="B20" s="445"/>
      <c r="C20" s="94"/>
      <c r="D20" s="405" t="str">
        <f>IF(D18=$L$11,$M$7,IF(ROUNDDOWN(D18,0)=$L$7,$N$7,$M$7))</f>
        <v>　レベル　2</v>
      </c>
      <c r="E20" s="731" t="s">
        <v>670</v>
      </c>
      <c r="F20" s="486"/>
      <c r="G20" s="486"/>
      <c r="H20" s="486"/>
      <c r="I20" s="486"/>
      <c r="J20" s="489"/>
    </row>
    <row r="21" spans="1:11" ht="20.100000000000001" customHeight="1" x14ac:dyDescent="0.15">
      <c r="A21" s="1">
        <v>3</v>
      </c>
      <c r="B21" s="445"/>
      <c r="C21" s="94"/>
      <c r="D21" s="405" t="str">
        <f>IF(D18=$L$11,$M$8,IF(ROUNDDOWN(D18,0)=$L$8,$N$8,$M$8))</f>
        <v>■レベル　3</v>
      </c>
      <c r="E21" s="731" t="s">
        <v>671</v>
      </c>
      <c r="F21" s="486"/>
      <c r="G21" s="486"/>
      <c r="H21" s="486"/>
      <c r="I21" s="486"/>
      <c r="J21" s="489"/>
    </row>
    <row r="22" spans="1:11" ht="20.100000000000001" customHeight="1" x14ac:dyDescent="0.15">
      <c r="A22" s="1">
        <v>4</v>
      </c>
      <c r="B22" s="445"/>
      <c r="C22" s="94"/>
      <c r="D22" s="405" t="str">
        <f>IF(D18=$L$11,$M$9,IF(ROUNDDOWN(D18,0)=$L$9,$N$9,$M$9))</f>
        <v>　レベル　4</v>
      </c>
      <c r="E22" s="731" t="s">
        <v>672</v>
      </c>
      <c r="F22" s="486"/>
      <c r="G22" s="486"/>
      <c r="H22" s="486"/>
      <c r="I22" s="486"/>
      <c r="J22" s="489"/>
    </row>
    <row r="23" spans="1:11" ht="20.100000000000001" customHeight="1" x14ac:dyDescent="0.15">
      <c r="A23" s="1">
        <v>5</v>
      </c>
      <c r="B23" s="445"/>
      <c r="C23" s="94"/>
      <c r="D23" s="406" t="str">
        <f>IF(D18=$L$11,$M$10,IF(ROUNDDOWN(D18,0)=$L$10,$N$10,$M$10))</f>
        <v>　レベル　5</v>
      </c>
      <c r="E23" s="710" t="s">
        <v>673</v>
      </c>
      <c r="F23" s="488"/>
      <c r="G23" s="488"/>
      <c r="H23" s="488"/>
      <c r="I23" s="488"/>
      <c r="J23" s="420"/>
    </row>
    <row r="24" spans="1:11" ht="15.75" x14ac:dyDescent="0.15">
      <c r="A24" s="407">
        <v>0</v>
      </c>
      <c r="B24" s="445"/>
      <c r="C24" s="390"/>
    </row>
    <row r="25" spans="1:11" ht="15" thickBot="1" x14ac:dyDescent="0.2">
      <c r="B25" s="445"/>
      <c r="C25" s="94"/>
      <c r="D25" s="398" t="s">
        <v>398</v>
      </c>
      <c r="E25" s="408"/>
      <c r="F25" s="414"/>
      <c r="G25" s="414"/>
      <c r="H25" s="411"/>
      <c r="I25" s="411"/>
      <c r="J25" s="409" t="str">
        <f>IF(J26=0,$L$3,"")</f>
        <v/>
      </c>
    </row>
    <row r="26" spans="1:11" ht="14.25" hidden="1" thickBot="1" x14ac:dyDescent="0.2">
      <c r="B26" s="445"/>
      <c r="C26" s="94"/>
      <c r="D26" s="399"/>
      <c r="E26" s="400"/>
      <c r="F26" s="401"/>
      <c r="G26" s="401"/>
      <c r="H26" s="402"/>
      <c r="I26" s="402"/>
      <c r="J26" s="403">
        <f>スコア!M14</f>
        <v>1</v>
      </c>
    </row>
    <row r="27" spans="1:11" ht="20.100000000000001" customHeight="1" thickBot="1" x14ac:dyDescent="0.2">
      <c r="B27" s="445"/>
      <c r="C27" s="94"/>
      <c r="D27" s="404">
        <v>3</v>
      </c>
      <c r="E27" s="448" t="s">
        <v>373</v>
      </c>
      <c r="F27" s="415"/>
      <c r="G27" s="415"/>
      <c r="H27" s="415"/>
      <c r="I27" s="415"/>
      <c r="J27" s="416"/>
    </row>
    <row r="28" spans="1:11" ht="20.100000000000001" customHeight="1" x14ac:dyDescent="0.15">
      <c r="A28" s="1">
        <v>1</v>
      </c>
      <c r="B28" s="445"/>
      <c r="C28" s="94"/>
      <c r="D28" s="462" t="str">
        <f>IF(D27=$L$11,$M$6,IF(ROUNDDOWN(D27,0)=$L$6,$N$6,$M$6))</f>
        <v>　レベル　1</v>
      </c>
      <c r="E28" s="794" t="s">
        <v>674</v>
      </c>
      <c r="F28" s="487"/>
      <c r="G28" s="487"/>
      <c r="H28" s="487"/>
      <c r="I28" s="487"/>
      <c r="J28" s="419"/>
    </row>
    <row r="29" spans="1:11" ht="20.100000000000001" customHeight="1" x14ac:dyDescent="0.15">
      <c r="A29" s="1">
        <v>2</v>
      </c>
      <c r="B29" s="445"/>
      <c r="C29" s="94"/>
      <c r="D29" s="405" t="str">
        <f>IF(D27=$L$11,$M$7,IF(ROUNDDOWN(D27,0)=$L$7,$N$7,$M$7))</f>
        <v>　レベル　2</v>
      </c>
      <c r="E29" s="797" t="s">
        <v>859</v>
      </c>
      <c r="F29" s="486"/>
      <c r="G29" s="486"/>
      <c r="H29" s="486"/>
      <c r="I29" s="486"/>
      <c r="J29" s="489"/>
    </row>
    <row r="30" spans="1:11" ht="20.100000000000001" customHeight="1" x14ac:dyDescent="0.15">
      <c r="A30" s="1">
        <v>3</v>
      </c>
      <c r="B30" s="445"/>
      <c r="C30" s="94"/>
      <c r="D30" s="405" t="str">
        <f>IF(D27=$L$11,$M$8,IF(ROUNDDOWN(D27,0)=$L$8,$N$8,$M$8))</f>
        <v>■レベル　3</v>
      </c>
      <c r="E30" s="797" t="s">
        <v>860</v>
      </c>
      <c r="F30" s="486"/>
      <c r="G30" s="486"/>
      <c r="H30" s="486"/>
      <c r="I30" s="486"/>
      <c r="J30" s="489"/>
    </row>
    <row r="31" spans="1:11" ht="20.100000000000001" customHeight="1" x14ac:dyDescent="0.15">
      <c r="A31" s="1">
        <v>4</v>
      </c>
      <c r="B31" s="445"/>
      <c r="C31" s="94"/>
      <c r="D31" s="405" t="str">
        <f>IF(D27=$L$11,$M$9,IF(ROUNDDOWN(D27,0)=$L$9,$N$9,$M$9))</f>
        <v>　レベル　4</v>
      </c>
      <c r="E31" s="797" t="s">
        <v>675</v>
      </c>
      <c r="F31" s="486"/>
      <c r="G31" s="486"/>
      <c r="H31" s="486"/>
      <c r="I31" s="486"/>
      <c r="J31" s="489"/>
    </row>
    <row r="32" spans="1:11" ht="20.100000000000001" customHeight="1" x14ac:dyDescent="0.15">
      <c r="A32" s="1">
        <v>5</v>
      </c>
      <c r="B32" s="445"/>
      <c r="C32" s="94"/>
      <c r="D32" s="406" t="str">
        <f>IF(D27=$L$11,$M$10,IF(ROUNDDOWN(D27,0)=$L$10,$N$10,$M$10))</f>
        <v>　レベル　5</v>
      </c>
      <c r="E32" s="791" t="s">
        <v>676</v>
      </c>
      <c r="F32" s="488"/>
      <c r="G32" s="488"/>
      <c r="H32" s="488"/>
      <c r="I32" s="488"/>
      <c r="J32" s="420"/>
    </row>
    <row r="33" spans="1:14" ht="15.75" x14ac:dyDescent="0.15">
      <c r="A33" s="407">
        <v>0</v>
      </c>
      <c r="B33" s="445"/>
      <c r="C33" s="390"/>
      <c r="D33" s="465" t="s">
        <v>678</v>
      </c>
      <c r="E33" s="76"/>
      <c r="F33" s="76"/>
      <c r="G33" s="76"/>
      <c r="H33" s="417"/>
      <c r="I33" s="590"/>
      <c r="J33" s="413"/>
    </row>
    <row r="34" spans="1:14" ht="16.5" thickBot="1" x14ac:dyDescent="0.2">
      <c r="A34" s="474"/>
      <c r="B34" s="445"/>
      <c r="C34" s="390"/>
      <c r="D34" s="657"/>
      <c r="E34" s="663" t="s">
        <v>562</v>
      </c>
      <c r="F34" s="741" t="s">
        <v>611</v>
      </c>
      <c r="G34" s="663"/>
      <c r="H34" s="663"/>
      <c r="I34" s="663"/>
      <c r="J34" s="513"/>
    </row>
    <row r="35" spans="1:14" ht="26.25" customHeight="1" x14ac:dyDescent="0.15">
      <c r="D35" s="522" t="s">
        <v>239</v>
      </c>
      <c r="E35" s="523">
        <v>1</v>
      </c>
      <c r="F35" s="901" t="s">
        <v>677</v>
      </c>
      <c r="G35" s="886"/>
      <c r="H35" s="886"/>
      <c r="I35" s="886"/>
      <c r="J35" s="887"/>
    </row>
    <row r="36" spans="1:14" ht="26.25" customHeight="1" thickBot="1" x14ac:dyDescent="0.2">
      <c r="D36" s="412"/>
      <c r="E36" s="524">
        <v>2</v>
      </c>
      <c r="F36" s="900" t="s">
        <v>861</v>
      </c>
      <c r="G36" s="892"/>
      <c r="H36" s="892"/>
      <c r="I36" s="892"/>
      <c r="J36" s="893"/>
    </row>
    <row r="37" spans="1:14" ht="19.5" customHeight="1" x14ac:dyDescent="0.15">
      <c r="D37" s="466" t="s">
        <v>264</v>
      </c>
      <c r="E37" s="512">
        <f>COUNTIF(D35:D36,$M$4)</f>
        <v>1</v>
      </c>
      <c r="F37" s="512"/>
      <c r="G37" s="512"/>
      <c r="H37" s="512"/>
      <c r="I37" s="512"/>
      <c r="J37" s="513"/>
    </row>
    <row r="38" spans="1:14" x14ac:dyDescent="0.15">
      <c r="D38" s="474"/>
      <c r="E38" s="474"/>
      <c r="F38" s="474"/>
      <c r="G38" s="474"/>
      <c r="H38" s="474"/>
      <c r="I38" s="474"/>
      <c r="J38" s="474"/>
    </row>
    <row r="39" spans="1:14" s="740" customFormat="1" ht="14.25" x14ac:dyDescent="0.15">
      <c r="A39" s="737"/>
      <c r="B39" s="737"/>
      <c r="C39" s="737"/>
      <c r="D39" s="738"/>
      <c r="E39" s="739"/>
      <c r="F39" s="739"/>
      <c r="G39" s="739"/>
      <c r="H39" s="739"/>
      <c r="I39" s="739"/>
      <c r="J39" s="738"/>
      <c r="K39" s="737"/>
      <c r="L39" s="737"/>
      <c r="M39" s="737"/>
      <c r="N39" s="737"/>
    </row>
    <row r="40" spans="1:14" ht="16.5" thickBot="1" x14ac:dyDescent="0.2">
      <c r="B40" s="387">
        <v>1.2</v>
      </c>
      <c r="C40" s="397" t="s">
        <v>638</v>
      </c>
      <c r="D40" s="76"/>
      <c r="E40" s="76"/>
      <c r="F40" s="76"/>
      <c r="G40" s="76"/>
      <c r="H40" s="76"/>
      <c r="I40" s="76"/>
      <c r="J40" s="409" t="str">
        <f>IF(J41=0,$L$3,"")</f>
        <v/>
      </c>
    </row>
    <row r="41" spans="1:14" ht="14.25" hidden="1" thickBot="1" x14ac:dyDescent="0.2">
      <c r="B41" s="445"/>
      <c r="C41" s="94"/>
      <c r="D41" s="399"/>
      <c r="E41" s="400"/>
      <c r="F41" s="401"/>
      <c r="G41" s="401"/>
      <c r="H41" s="402"/>
      <c r="I41" s="402"/>
      <c r="J41" s="403">
        <f>スコア!M15</f>
        <v>1</v>
      </c>
    </row>
    <row r="42" spans="1:14" ht="20.100000000000001" customHeight="1" thickBot="1" x14ac:dyDescent="0.2">
      <c r="B42" s="445"/>
      <c r="C42" s="94"/>
      <c r="D42" s="404">
        <v>3</v>
      </c>
      <c r="E42" s="448" t="s">
        <v>373</v>
      </c>
      <c r="F42" s="415"/>
      <c r="G42" s="415"/>
      <c r="H42" s="415"/>
      <c r="I42" s="415"/>
      <c r="J42" s="701"/>
    </row>
    <row r="43" spans="1:14" ht="20.100000000000001" customHeight="1" x14ac:dyDescent="0.15">
      <c r="A43" s="1" t="s">
        <v>202</v>
      </c>
      <c r="B43" s="445"/>
      <c r="C43" s="94"/>
      <c r="D43" s="462" t="str">
        <f>IF(D42=$L$11,$M$6,IF(ROUNDDOWN(D42,0)=$L$6,$N$6,$M$6))</f>
        <v>　レベル　1</v>
      </c>
      <c r="E43" s="794" t="s">
        <v>145</v>
      </c>
      <c r="F43" s="487"/>
      <c r="G43" s="487"/>
      <c r="H43" s="487"/>
      <c r="I43" s="487"/>
      <c r="J43" s="419"/>
    </row>
    <row r="44" spans="1:14" ht="20.100000000000001" customHeight="1" x14ac:dyDescent="0.15">
      <c r="A44" s="1">
        <v>2</v>
      </c>
      <c r="B44" s="445"/>
      <c r="C44" s="94"/>
      <c r="D44" s="405" t="str">
        <f>IF(D42=$L$11,$M$7,IF(ROUNDDOWN(D42,0)=$L$7,$N$7,$M$7))</f>
        <v>　レベル　2</v>
      </c>
      <c r="E44" s="797" t="s">
        <v>862</v>
      </c>
      <c r="F44" s="486"/>
      <c r="G44" s="486"/>
      <c r="H44" s="486"/>
      <c r="I44" s="486"/>
      <c r="J44" s="489"/>
    </row>
    <row r="45" spans="1:14" ht="20.100000000000001" customHeight="1" x14ac:dyDescent="0.15">
      <c r="A45" s="1">
        <v>3</v>
      </c>
      <c r="B45" s="445"/>
      <c r="C45" s="94"/>
      <c r="D45" s="405" t="str">
        <f>IF(D42=$L$11,$M$8,IF(ROUNDDOWN(D42,0)=$L$8,$N$8,$M$8))</f>
        <v>■レベル　3</v>
      </c>
      <c r="E45" s="797" t="s">
        <v>554</v>
      </c>
      <c r="F45" s="486"/>
      <c r="G45" s="486"/>
      <c r="H45" s="486"/>
      <c r="I45" s="486"/>
      <c r="J45" s="489"/>
    </row>
    <row r="46" spans="1:14" ht="35.1" customHeight="1" x14ac:dyDescent="0.15">
      <c r="A46" s="1">
        <v>4</v>
      </c>
      <c r="B46" s="445"/>
      <c r="C46" s="94"/>
      <c r="D46" s="405" t="str">
        <f>IF(D42=$L$11,$M$9,IF(ROUNDDOWN(D42,0)=$L$9,$N$9,$M$9))</f>
        <v>　レベル　4</v>
      </c>
      <c r="E46" s="888" t="s">
        <v>863</v>
      </c>
      <c r="F46" s="889"/>
      <c r="G46" s="889"/>
      <c r="H46" s="889"/>
      <c r="I46" s="889"/>
      <c r="J46" s="890"/>
    </row>
    <row r="47" spans="1:14" ht="20.100000000000001" customHeight="1" x14ac:dyDescent="0.15">
      <c r="A47" s="1">
        <v>5</v>
      </c>
      <c r="B47" s="445"/>
      <c r="C47" s="94"/>
      <c r="D47" s="406" t="str">
        <f>IF(D42=$L$11,$M$10,IF(ROUNDDOWN(D42,0)=$L$10,$N$10,$M$10))</f>
        <v>　レベル　5</v>
      </c>
      <c r="E47" s="791" t="s">
        <v>334</v>
      </c>
      <c r="F47" s="488"/>
      <c r="G47" s="488"/>
      <c r="H47" s="488"/>
      <c r="I47" s="488"/>
      <c r="J47" s="420"/>
    </row>
    <row r="48" spans="1:14" ht="15.75" x14ac:dyDescent="0.15">
      <c r="A48" s="407">
        <v>0</v>
      </c>
      <c r="B48" s="445"/>
      <c r="C48" s="390"/>
    </row>
    <row r="49" spans="1:10" ht="15.75" x14ac:dyDescent="0.15">
      <c r="B49" s="387">
        <v>1.3</v>
      </c>
      <c r="C49" s="397" t="s">
        <v>511</v>
      </c>
      <c r="D49" s="76"/>
      <c r="E49" s="76"/>
      <c r="F49" s="76"/>
      <c r="G49" s="76"/>
      <c r="H49" s="76"/>
      <c r="I49" s="76"/>
      <c r="J49" s="76"/>
    </row>
    <row r="50" spans="1:10" ht="14.25" x14ac:dyDescent="0.15">
      <c r="B50" s="445"/>
      <c r="C50" s="94"/>
      <c r="D50" s="398" t="s">
        <v>447</v>
      </c>
      <c r="E50" s="408"/>
      <c r="F50" s="414"/>
      <c r="G50" s="414"/>
      <c r="H50" s="411"/>
      <c r="I50" s="411"/>
      <c r="J50" s="409" t="str">
        <f>IF(J51=0,$L$3,"")</f>
        <v/>
      </c>
    </row>
    <row r="51" spans="1:10" hidden="1" x14ac:dyDescent="0.15">
      <c r="B51" s="445"/>
      <c r="C51" s="94"/>
      <c r="D51" s="399"/>
      <c r="E51" s="400"/>
      <c r="F51" s="401"/>
      <c r="G51" s="401"/>
      <c r="H51" s="402"/>
      <c r="I51" s="402"/>
      <c r="J51" s="403">
        <f>スコア!M16</f>
        <v>1</v>
      </c>
    </row>
    <row r="52" spans="1:10" ht="20.100000000000001" customHeight="1" x14ac:dyDescent="0.15">
      <c r="B52" s="445"/>
      <c r="C52" s="94"/>
      <c r="D52" s="921">
        <f>D61</f>
        <v>1</v>
      </c>
      <c r="E52" s="415" t="s">
        <v>373</v>
      </c>
      <c r="F52" s="415"/>
      <c r="G52" s="415"/>
      <c r="H52" s="415"/>
      <c r="I52" s="415"/>
      <c r="J52" s="416"/>
    </row>
    <row r="53" spans="1:10" ht="20.100000000000001" customHeight="1" x14ac:dyDescent="0.15">
      <c r="B53" s="445"/>
      <c r="C53" s="94"/>
      <c r="D53" s="922"/>
      <c r="E53" s="904" t="s">
        <v>377</v>
      </c>
      <c r="F53" s="905"/>
      <c r="G53" s="659"/>
      <c r="H53" s="906" t="s">
        <v>558</v>
      </c>
      <c r="I53" s="904"/>
      <c r="J53" s="906"/>
    </row>
    <row r="54" spans="1:10" ht="20.100000000000001" customHeight="1" x14ac:dyDescent="0.15">
      <c r="A54" s="1">
        <v>1</v>
      </c>
      <c r="B54" s="445"/>
      <c r="C54" s="94"/>
      <c r="D54" s="405" t="str">
        <f>IF(D52=$L$11,$M$6,IF(ROUNDDOWN(D52,0)=$L$6,$N$6,$M$6))</f>
        <v>■レベル　1</v>
      </c>
      <c r="E54" s="730" t="s">
        <v>145</v>
      </c>
      <c r="F54" s="487"/>
      <c r="G54" s="487"/>
      <c r="H54" s="730" t="s">
        <v>165</v>
      </c>
      <c r="I54" s="487"/>
      <c r="J54" s="419"/>
    </row>
    <row r="55" spans="1:10" ht="20.100000000000001" customHeight="1" x14ac:dyDescent="0.15">
      <c r="A55" s="1">
        <v>2</v>
      </c>
      <c r="B55" s="445"/>
      <c r="C55" s="94"/>
      <c r="D55" s="405" t="str">
        <f>IF(D52=$L$11,$M$7,IF(ROUNDDOWN(D52,0)=$L$7,$N$7,$M$7))</f>
        <v>　レベル　2</v>
      </c>
      <c r="E55" s="797" t="s">
        <v>13</v>
      </c>
      <c r="F55" s="486"/>
      <c r="G55" s="486"/>
      <c r="H55" s="797" t="s">
        <v>555</v>
      </c>
      <c r="I55" s="486"/>
      <c r="J55" s="489"/>
    </row>
    <row r="56" spans="1:10" ht="20.100000000000001" customHeight="1" x14ac:dyDescent="0.15">
      <c r="A56" s="1">
        <v>3</v>
      </c>
      <c r="B56" s="445"/>
      <c r="C56" s="94"/>
      <c r="D56" s="405" t="str">
        <f>IF(D52=$L$11,$M$8,IF(ROUNDDOWN(D52,0)=$L$8,$N$8,$M$8))</f>
        <v>　レベル　3</v>
      </c>
      <c r="E56" s="797" t="s">
        <v>555</v>
      </c>
      <c r="F56" s="486"/>
      <c r="G56" s="486"/>
      <c r="H56" s="797" t="s">
        <v>333</v>
      </c>
      <c r="I56" s="486"/>
      <c r="J56" s="489"/>
    </row>
    <row r="57" spans="1:10" ht="20.100000000000001" customHeight="1" x14ac:dyDescent="0.15">
      <c r="A57" s="1">
        <v>4</v>
      </c>
      <c r="B57" s="445"/>
      <c r="C57" s="94"/>
      <c r="D57" s="405" t="str">
        <f>IF(D52=$L$11,$M$9,IF(ROUNDDOWN(D52,0)=$L$9,$N$9,$M$9))</f>
        <v>　レベル　4</v>
      </c>
      <c r="E57" s="797" t="s">
        <v>333</v>
      </c>
      <c r="F57" s="486"/>
      <c r="G57" s="486"/>
      <c r="H57" s="797" t="s">
        <v>332</v>
      </c>
      <c r="I57" s="486"/>
      <c r="J57" s="489"/>
    </row>
    <row r="58" spans="1:10" ht="20.100000000000001" customHeight="1" x14ac:dyDescent="0.15">
      <c r="A58" s="1">
        <v>5</v>
      </c>
      <c r="B58" s="445"/>
      <c r="C58" s="94"/>
      <c r="D58" s="406" t="str">
        <f>IF(D52=$L$11,$M$10,IF(ROUNDDOWN(D52,0)=$L$10,$N$10,$M$10))</f>
        <v>　レベル　5</v>
      </c>
      <c r="E58" s="791" t="s">
        <v>332</v>
      </c>
      <c r="F58" s="488"/>
      <c r="G58" s="488"/>
      <c r="H58" s="791" t="s">
        <v>331</v>
      </c>
      <c r="I58" s="488"/>
      <c r="J58" s="420"/>
    </row>
    <row r="59" spans="1:10" ht="14.25" hidden="1" thickBot="1" x14ac:dyDescent="0.2">
      <c r="A59" s="407">
        <v>0</v>
      </c>
      <c r="B59" s="445"/>
      <c r="C59" s="94"/>
      <c r="D59" s="404">
        <v>0</v>
      </c>
      <c r="E59" s="518" t="s">
        <v>238</v>
      </c>
      <c r="F59" s="463" t="s">
        <v>261</v>
      </c>
    </row>
    <row r="60" spans="1:10" ht="15.75" x14ac:dyDescent="0.15">
      <c r="A60" s="474"/>
      <c r="B60" s="445"/>
      <c r="C60" s="390"/>
      <c r="D60" s="465" t="s">
        <v>311</v>
      </c>
      <c r="E60" s="76"/>
      <c r="F60" s="76"/>
      <c r="G60" s="76"/>
      <c r="H60" s="417"/>
      <c r="I60" s="590"/>
      <c r="J60" s="413"/>
    </row>
    <row r="61" spans="1:10" ht="20.100000000000001" customHeight="1" thickBot="1" x14ac:dyDescent="0.2">
      <c r="D61" s="657">
        <f>IF(F59=N3,IF(メイン!C46="パターン１",IF(E66=0,2,IF(E66=1,3,IF(E66=2,4,IF(E66&gt;2,5)))),IF(E66=0,1,IF(E66=1,2,IF(E66=2,3,IF(E66=3,4,IF(E66&gt;=4,5)))))),D59)</f>
        <v>1</v>
      </c>
      <c r="E61" s="663" t="s">
        <v>613</v>
      </c>
      <c r="F61" s="662" t="s">
        <v>611</v>
      </c>
      <c r="G61" s="418"/>
      <c r="H61" s="418"/>
      <c r="I61" s="418"/>
      <c r="J61" s="421"/>
    </row>
    <row r="62" spans="1:10" ht="35.1" customHeight="1" x14ac:dyDescent="0.15">
      <c r="D62" s="522"/>
      <c r="E62" s="523">
        <v>1</v>
      </c>
      <c r="F62" s="901" t="s">
        <v>864</v>
      </c>
      <c r="G62" s="886"/>
      <c r="H62" s="886"/>
      <c r="I62" s="886"/>
      <c r="J62" s="887"/>
    </row>
    <row r="63" spans="1:10" ht="45" customHeight="1" x14ac:dyDescent="0.15">
      <c r="D63" s="412"/>
      <c r="E63" s="524">
        <v>2</v>
      </c>
      <c r="F63" s="899" t="s">
        <v>679</v>
      </c>
      <c r="G63" s="889"/>
      <c r="H63" s="889"/>
      <c r="I63" s="889"/>
      <c r="J63" s="890"/>
    </row>
    <row r="64" spans="1:10" ht="35.1" customHeight="1" x14ac:dyDescent="0.15">
      <c r="D64" s="412"/>
      <c r="E64" s="524">
        <v>3</v>
      </c>
      <c r="F64" s="899" t="s">
        <v>865</v>
      </c>
      <c r="G64" s="889"/>
      <c r="H64" s="889"/>
      <c r="I64" s="889"/>
      <c r="J64" s="890"/>
    </row>
    <row r="65" spans="1:10" ht="20.100000000000001" customHeight="1" thickBot="1" x14ac:dyDescent="0.2">
      <c r="D65" s="658"/>
      <c r="E65" s="525">
        <v>4</v>
      </c>
      <c r="F65" s="900" t="s">
        <v>680</v>
      </c>
      <c r="G65" s="892"/>
      <c r="H65" s="892"/>
      <c r="I65" s="892"/>
      <c r="J65" s="893"/>
    </row>
    <row r="66" spans="1:10" ht="14.25" x14ac:dyDescent="0.15">
      <c r="D66" s="466" t="s">
        <v>264</v>
      </c>
      <c r="E66" s="512">
        <f>COUNTIF(D62:D65,$M$4)</f>
        <v>0</v>
      </c>
      <c r="F66" s="512"/>
      <c r="G66" s="512"/>
      <c r="H66" s="512"/>
      <c r="I66" s="512"/>
      <c r="J66" s="513"/>
    </row>
    <row r="67" spans="1:10" x14ac:dyDescent="0.15"/>
    <row r="68" spans="1:10" ht="14.25" x14ac:dyDescent="0.15">
      <c r="B68" s="445"/>
      <c r="C68" s="94"/>
      <c r="D68" s="398" t="s">
        <v>330</v>
      </c>
      <c r="E68" s="408"/>
      <c r="F68" s="414"/>
      <c r="G68" s="414"/>
      <c r="H68" s="411"/>
      <c r="I68" s="411"/>
      <c r="J68" s="409" t="str">
        <f>IF(J69=0,$L$3,"")</f>
        <v/>
      </c>
    </row>
    <row r="69" spans="1:10" hidden="1" x14ac:dyDescent="0.15">
      <c r="B69" s="445"/>
      <c r="C69" s="94"/>
      <c r="D69" s="399"/>
      <c r="E69" s="400"/>
      <c r="F69" s="401"/>
      <c r="G69" s="401"/>
      <c r="H69" s="402"/>
      <c r="I69" s="402"/>
      <c r="J69" s="403">
        <f>スコア!M17</f>
        <v>1</v>
      </c>
    </row>
    <row r="70" spans="1:10" ht="20.100000000000001" customHeight="1" x14ac:dyDescent="0.15">
      <c r="B70" s="445"/>
      <c r="C70" s="94"/>
      <c r="D70" s="699">
        <f>D78</f>
        <v>3</v>
      </c>
      <c r="E70" s="448" t="s">
        <v>373</v>
      </c>
      <c r="F70" s="415"/>
      <c r="G70" s="415"/>
      <c r="H70" s="415"/>
      <c r="I70" s="415"/>
      <c r="J70" s="416"/>
    </row>
    <row r="71" spans="1:10" ht="20.100000000000001" customHeight="1" x14ac:dyDescent="0.15">
      <c r="A71" s="1">
        <v>1</v>
      </c>
      <c r="B71" s="445"/>
      <c r="C71" s="94"/>
      <c r="D71" s="405" t="str">
        <f>IF(D70=$L$11,$M$6,IF(ROUNDDOWN(D70,0)=$L$6,$N$6,$M$6))</f>
        <v>　レベル　1</v>
      </c>
      <c r="E71" s="730" t="s">
        <v>681</v>
      </c>
      <c r="F71" s="487"/>
      <c r="G71" s="487"/>
      <c r="H71" s="487"/>
      <c r="I71" s="487"/>
      <c r="J71" s="419"/>
    </row>
    <row r="72" spans="1:10" ht="20.100000000000001" customHeight="1" x14ac:dyDescent="0.15">
      <c r="A72" s="1" t="s">
        <v>202</v>
      </c>
      <c r="B72" s="445"/>
      <c r="C72" s="94"/>
      <c r="D72" s="405" t="str">
        <f>IF(D70=$L$11,$M$7,IF(ROUNDDOWN(D70,0)=$L$7,$N$7,$M$7))</f>
        <v>　レベル　2</v>
      </c>
      <c r="E72" s="731" t="s">
        <v>145</v>
      </c>
      <c r="F72" s="486"/>
      <c r="G72" s="486"/>
      <c r="H72" s="486"/>
      <c r="I72" s="486"/>
      <c r="J72" s="489"/>
    </row>
    <row r="73" spans="1:10" ht="20.100000000000001" customHeight="1" x14ac:dyDescent="0.15">
      <c r="A73" s="1">
        <v>3</v>
      </c>
      <c r="B73" s="445"/>
      <c r="C73" s="94"/>
      <c r="D73" s="405" t="str">
        <f>IF(D70=$L$11,$M$8,IF(ROUNDDOWN(D70,0)=$L$8,$N$8,$M$8))</f>
        <v>■レベル　3</v>
      </c>
      <c r="E73" s="731" t="s">
        <v>682</v>
      </c>
      <c r="F73" s="486"/>
      <c r="G73" s="486"/>
      <c r="H73" s="486"/>
      <c r="I73" s="486"/>
      <c r="J73" s="489"/>
    </row>
    <row r="74" spans="1:10" ht="20.100000000000001" customHeight="1" x14ac:dyDescent="0.15">
      <c r="A74" s="1">
        <v>4</v>
      </c>
      <c r="B74" s="445"/>
      <c r="C74" s="94"/>
      <c r="D74" s="405" t="str">
        <f>IF(D70=$L$11,$M$9,IF(ROUNDDOWN(D70,0)=$L$9,$N$9,$M$9))</f>
        <v>　レベル　4</v>
      </c>
      <c r="E74" s="731" t="s">
        <v>683</v>
      </c>
      <c r="F74" s="486"/>
      <c r="G74" s="486"/>
      <c r="H74" s="486"/>
      <c r="I74" s="486"/>
      <c r="J74" s="489"/>
    </row>
    <row r="75" spans="1:10" ht="20.100000000000001" customHeight="1" thickBot="1" x14ac:dyDescent="0.2">
      <c r="A75" s="1">
        <v>5</v>
      </c>
      <c r="B75" s="445"/>
      <c r="C75" s="94"/>
      <c r="D75" s="406" t="str">
        <f>IF(D70=$L$11,$M$10,IF(ROUNDDOWN(D70,0)=$L$10,$N$10,$M$10))</f>
        <v>　レベル　5</v>
      </c>
      <c r="E75" s="710" t="s">
        <v>684</v>
      </c>
      <c r="F75" s="488"/>
      <c r="G75" s="488"/>
      <c r="H75" s="488"/>
      <c r="I75" s="488"/>
      <c r="J75" s="420"/>
    </row>
    <row r="76" spans="1:10" ht="20.100000000000001" customHeight="1" thickBot="1" x14ac:dyDescent="0.2">
      <c r="A76" s="407">
        <v>0</v>
      </c>
      <c r="B76" s="445"/>
      <c r="C76" s="94"/>
      <c r="D76" s="404">
        <v>0</v>
      </c>
      <c r="E76" s="518" t="s">
        <v>238</v>
      </c>
      <c r="F76" s="463" t="s">
        <v>261</v>
      </c>
    </row>
    <row r="77" spans="1:10" ht="20.100000000000001" customHeight="1" x14ac:dyDescent="0.15">
      <c r="A77" s="474"/>
      <c r="B77" s="445"/>
      <c r="C77" s="94"/>
      <c r="D77" s="465" t="s">
        <v>311</v>
      </c>
      <c r="E77" s="76"/>
      <c r="F77" s="76"/>
      <c r="G77" s="76"/>
      <c r="H77" s="417"/>
      <c r="I77" s="590"/>
      <c r="J77" s="413"/>
    </row>
    <row r="78" spans="1:10" ht="20.100000000000001" customHeight="1" thickBot="1" x14ac:dyDescent="0.2">
      <c r="A78" s="736"/>
      <c r="B78" s="445"/>
      <c r="C78" s="94"/>
      <c r="D78" s="657">
        <f>IF(F76=$N$3,IF(E84=0,1,IF(E84=1,3,IF(E84=2,4,IF(E84&gt;=3,5)))),D76)</f>
        <v>3</v>
      </c>
      <c r="E78" s="663" t="s">
        <v>562</v>
      </c>
      <c r="F78" s="662" t="s">
        <v>611</v>
      </c>
      <c r="G78" s="418"/>
      <c r="H78" s="418"/>
      <c r="I78" s="418"/>
      <c r="J78" s="421"/>
    </row>
    <row r="79" spans="1:10" ht="20.100000000000001" customHeight="1" x14ac:dyDescent="0.15">
      <c r="A79" s="736"/>
      <c r="B79" s="445"/>
      <c r="C79" s="94"/>
      <c r="D79" s="522" t="s">
        <v>239</v>
      </c>
      <c r="E79" s="523">
        <v>1</v>
      </c>
      <c r="F79" s="801" t="s">
        <v>685</v>
      </c>
      <c r="G79" s="742"/>
      <c r="H79" s="742"/>
      <c r="I79" s="742"/>
      <c r="J79" s="578"/>
    </row>
    <row r="80" spans="1:10" ht="20.100000000000001" customHeight="1" x14ac:dyDescent="0.15">
      <c r="A80" s="736"/>
      <c r="B80" s="445"/>
      <c r="C80" s="94"/>
      <c r="D80" s="412"/>
      <c r="E80" s="524">
        <v>2</v>
      </c>
      <c r="F80" s="802" t="s">
        <v>866</v>
      </c>
      <c r="G80" s="592"/>
      <c r="H80" s="592"/>
      <c r="I80" s="592"/>
      <c r="J80" s="593"/>
    </row>
    <row r="81" spans="1:10" ht="20.100000000000001" customHeight="1" x14ac:dyDescent="0.15">
      <c r="A81" s="736"/>
      <c r="B81" s="445"/>
      <c r="C81" s="94"/>
      <c r="D81" s="412"/>
      <c r="E81" s="524">
        <v>3</v>
      </c>
      <c r="F81" s="802" t="s">
        <v>686</v>
      </c>
      <c r="G81" s="592"/>
      <c r="H81" s="592"/>
      <c r="I81" s="592"/>
      <c r="J81" s="593"/>
    </row>
    <row r="82" spans="1:10" ht="20.100000000000001" customHeight="1" x14ac:dyDescent="0.15">
      <c r="A82" s="736"/>
      <c r="B82" s="445"/>
      <c r="C82" s="94"/>
      <c r="D82" s="412"/>
      <c r="E82" s="524">
        <v>4</v>
      </c>
      <c r="F82" s="802" t="s">
        <v>687</v>
      </c>
      <c r="G82" s="592"/>
      <c r="H82" s="592"/>
      <c r="I82" s="592"/>
      <c r="J82" s="593"/>
    </row>
    <row r="83" spans="1:10" ht="20.100000000000001" customHeight="1" thickBot="1" x14ac:dyDescent="0.2">
      <c r="A83" s="736"/>
      <c r="B83" s="445"/>
      <c r="C83" s="94"/>
      <c r="D83" s="658"/>
      <c r="E83" s="525">
        <v>5</v>
      </c>
      <c r="F83" s="803" t="s">
        <v>141</v>
      </c>
      <c r="G83" s="696"/>
      <c r="H83" s="696"/>
      <c r="I83" s="696"/>
      <c r="J83" s="697"/>
    </row>
    <row r="84" spans="1:10" ht="20.100000000000001" customHeight="1" x14ac:dyDescent="0.15">
      <c r="A84" s="736"/>
      <c r="B84" s="445"/>
      <c r="C84" s="94"/>
      <c r="D84" s="466" t="s">
        <v>264</v>
      </c>
      <c r="E84" s="512">
        <f>COUNTIF(D79:D83,$M$4)</f>
        <v>1</v>
      </c>
      <c r="F84" s="512"/>
      <c r="G84" s="512"/>
      <c r="H84" s="512"/>
      <c r="I84" s="512"/>
      <c r="J84" s="513"/>
    </row>
    <row r="85" spans="1:10" ht="15.75" x14ac:dyDescent="0.15">
      <c r="A85" s="474"/>
      <c r="B85" s="445"/>
      <c r="C85" s="390"/>
    </row>
    <row r="86" spans="1:10" ht="15.75" x14ac:dyDescent="0.15">
      <c r="B86" s="387">
        <v>1.4</v>
      </c>
      <c r="C86" s="397" t="s">
        <v>637</v>
      </c>
      <c r="D86" s="76"/>
      <c r="E86" s="76"/>
      <c r="F86" s="76"/>
      <c r="G86" s="76"/>
      <c r="H86" s="76"/>
      <c r="I86" s="76"/>
      <c r="J86" s="76"/>
    </row>
    <row r="87" spans="1:10" ht="15" thickBot="1" x14ac:dyDescent="0.2">
      <c r="B87" s="445"/>
      <c r="C87" s="94"/>
      <c r="D87" s="398" t="s">
        <v>448</v>
      </c>
      <c r="E87" s="408"/>
      <c r="F87" s="414"/>
      <c r="G87" s="414"/>
      <c r="H87" s="411"/>
      <c r="I87" s="411"/>
      <c r="J87" s="409" t="str">
        <f>IF(J88=0,$L$3,"")</f>
        <v/>
      </c>
    </row>
    <row r="88" spans="1:10" ht="14.25" hidden="1" thickBot="1" x14ac:dyDescent="0.2">
      <c r="B88" s="445"/>
      <c r="C88" s="94"/>
      <c r="D88" s="399"/>
      <c r="E88" s="400"/>
      <c r="F88" s="401"/>
      <c r="G88" s="401"/>
      <c r="H88" s="402"/>
      <c r="I88" s="402"/>
      <c r="J88" s="403">
        <f>スコア!M18</f>
        <v>1</v>
      </c>
    </row>
    <row r="89" spans="1:10" ht="20.100000000000001" customHeight="1" thickBot="1" x14ac:dyDescent="0.2">
      <c r="B89" s="445"/>
      <c r="C89" s="94"/>
      <c r="D89" s="404">
        <v>3</v>
      </c>
      <c r="E89" s="448" t="s">
        <v>373</v>
      </c>
      <c r="F89" s="415"/>
      <c r="G89" s="415"/>
      <c r="H89" s="415"/>
      <c r="I89" s="415"/>
      <c r="J89" s="416"/>
    </row>
    <row r="90" spans="1:10" ht="20.100000000000001" customHeight="1" x14ac:dyDescent="0.15">
      <c r="A90" s="1">
        <v>1</v>
      </c>
      <c r="B90" s="445"/>
      <c r="C90" s="94"/>
      <c r="D90" s="462" t="str">
        <f>IF(D89=$L$11,$M$6,IF(ROUNDDOWN(D89,0)=$L$6,$N$6,$M$6))</f>
        <v>　レベル　1</v>
      </c>
      <c r="E90" s="794" t="s">
        <v>867</v>
      </c>
      <c r="F90" s="487"/>
      <c r="G90" s="487"/>
      <c r="H90" s="487"/>
      <c r="I90" s="487"/>
      <c r="J90" s="419"/>
    </row>
    <row r="91" spans="1:10" ht="20.100000000000001" customHeight="1" x14ac:dyDescent="0.15">
      <c r="A91" s="1" t="s">
        <v>202</v>
      </c>
      <c r="B91" s="445"/>
      <c r="C91" s="94"/>
      <c r="D91" s="405" t="str">
        <f>IF(D89=$L$11,$M$7,IF(ROUNDDOWN(D89,0)=$L$7,$N$7,$M$7))</f>
        <v>　レベル　2</v>
      </c>
      <c r="E91" s="797" t="s">
        <v>145</v>
      </c>
      <c r="F91" s="486"/>
      <c r="G91" s="486"/>
      <c r="H91" s="486"/>
      <c r="I91" s="486"/>
      <c r="J91" s="489"/>
    </row>
    <row r="92" spans="1:10" ht="20.100000000000001" customHeight="1" x14ac:dyDescent="0.15">
      <c r="A92" s="1">
        <v>3</v>
      </c>
      <c r="B92" s="445"/>
      <c r="C92" s="94"/>
      <c r="D92" s="405" t="str">
        <f>IF(D89=$L$11,$M$8,IF(ROUNDDOWN(D89,0)=$L$8,$N$8,$M$8))</f>
        <v>■レベル　3</v>
      </c>
      <c r="E92" s="797" t="s">
        <v>868</v>
      </c>
      <c r="F92" s="486"/>
      <c r="G92" s="486"/>
      <c r="H92" s="486"/>
      <c r="I92" s="486"/>
      <c r="J92" s="489"/>
    </row>
    <row r="93" spans="1:10" ht="20.100000000000001" customHeight="1" x14ac:dyDescent="0.15">
      <c r="A93" s="1">
        <v>4</v>
      </c>
      <c r="B93" s="445"/>
      <c r="C93" s="94"/>
      <c r="D93" s="405" t="str">
        <f>IF(D89=$L$11,$M$9,IF(ROUNDDOWN(D89,0)=$L$9,$N$9,$M$9))</f>
        <v>　レベル　4</v>
      </c>
      <c r="E93" s="797" t="s">
        <v>869</v>
      </c>
      <c r="F93" s="486"/>
      <c r="G93" s="486"/>
      <c r="H93" s="486"/>
      <c r="I93" s="486"/>
      <c r="J93" s="489"/>
    </row>
    <row r="94" spans="1:10" ht="20.100000000000001" customHeight="1" x14ac:dyDescent="0.15">
      <c r="A94" s="1">
        <v>5</v>
      </c>
      <c r="B94" s="445"/>
      <c r="C94" s="94"/>
      <c r="D94" s="406" t="str">
        <f>IF(D89=$L$11,$M$10,IF(ROUNDDOWN(D89,0)=$L$10,$N$10,$M$10))</f>
        <v>　レベル　5</v>
      </c>
      <c r="E94" s="791" t="s">
        <v>870</v>
      </c>
      <c r="F94" s="488"/>
      <c r="G94" s="488"/>
      <c r="H94" s="488"/>
      <c r="I94" s="488"/>
      <c r="J94" s="420"/>
    </row>
    <row r="95" spans="1:10" ht="15.75" x14ac:dyDescent="0.15">
      <c r="A95" s="407">
        <v>0</v>
      </c>
      <c r="B95" s="445"/>
      <c r="C95" s="390"/>
    </row>
    <row r="96" spans="1:10" ht="14.25" x14ac:dyDescent="0.15">
      <c r="B96" s="445"/>
      <c r="C96" s="94"/>
      <c r="D96" s="398" t="s">
        <v>449</v>
      </c>
      <c r="E96" s="408"/>
      <c r="F96" s="414"/>
      <c r="G96" s="414"/>
      <c r="H96" s="411"/>
      <c r="I96" s="411"/>
      <c r="J96" s="409" t="str">
        <f>IF(J97=0,$L$3,"")</f>
        <v/>
      </c>
    </row>
    <row r="97" spans="1:10" hidden="1" x14ac:dyDescent="0.15">
      <c r="B97" s="445"/>
      <c r="C97" s="94"/>
      <c r="D97" s="399"/>
      <c r="E97" s="400"/>
      <c r="F97" s="401"/>
      <c r="G97" s="401"/>
      <c r="H97" s="402"/>
      <c r="I97" s="402"/>
      <c r="J97" s="403">
        <f>スコア!M19</f>
        <v>1</v>
      </c>
    </row>
    <row r="98" spans="1:10" ht="20.100000000000001" customHeight="1" x14ac:dyDescent="0.15">
      <c r="B98" s="445"/>
      <c r="C98" s="94"/>
      <c r="D98" s="699">
        <f>D106</f>
        <v>3</v>
      </c>
      <c r="E98" s="415" t="s">
        <v>373</v>
      </c>
      <c r="F98" s="415"/>
      <c r="G98" s="415"/>
      <c r="H98" s="415"/>
      <c r="I98" s="415"/>
      <c r="J98" s="416"/>
    </row>
    <row r="99" spans="1:10" ht="20.100000000000001" customHeight="1" x14ac:dyDescent="0.15">
      <c r="A99" s="1">
        <v>1</v>
      </c>
      <c r="B99" s="445"/>
      <c r="C99" s="94"/>
      <c r="D99" s="405" t="str">
        <f>IF(D98=$L$11,$M$6,IF(ROUNDDOWN(D98,0)=$L$6,$N$6,$M$6))</f>
        <v>　レベル　1</v>
      </c>
      <c r="E99" s="794" t="s">
        <v>681</v>
      </c>
      <c r="F99" s="487"/>
      <c r="G99" s="487"/>
      <c r="H99" s="487"/>
      <c r="I99" s="487"/>
      <c r="J99" s="419"/>
    </row>
    <row r="100" spans="1:10" ht="20.100000000000001" customHeight="1" x14ac:dyDescent="0.15">
      <c r="A100" s="1" t="s">
        <v>202</v>
      </c>
      <c r="B100" s="445"/>
      <c r="C100" s="94"/>
      <c r="D100" s="405" t="str">
        <f>IF(D98=$L$11,$M$7,IF(ROUNDDOWN(D98,0)=$L$7,$N$7,$M$7))</f>
        <v>　レベル　2</v>
      </c>
      <c r="E100" s="797" t="s">
        <v>145</v>
      </c>
      <c r="F100" s="486"/>
      <c r="G100" s="486"/>
      <c r="H100" s="486"/>
      <c r="I100" s="486"/>
      <c r="J100" s="489"/>
    </row>
    <row r="101" spans="1:10" ht="20.100000000000001" customHeight="1" x14ac:dyDescent="0.15">
      <c r="A101" s="1">
        <v>3</v>
      </c>
      <c r="B101" s="445"/>
      <c r="C101" s="94"/>
      <c r="D101" s="405" t="str">
        <f>IF(D98=$L$11,$M$8,IF(ROUNDDOWN(D98,0)=$L$8,$N$8,$M$8))</f>
        <v>■レベル　3</v>
      </c>
      <c r="E101" s="797" t="s">
        <v>682</v>
      </c>
      <c r="F101" s="486"/>
      <c r="G101" s="486"/>
      <c r="H101" s="486"/>
      <c r="I101" s="486"/>
      <c r="J101" s="489"/>
    </row>
    <row r="102" spans="1:10" ht="20.100000000000001" customHeight="1" x14ac:dyDescent="0.15">
      <c r="A102" s="1">
        <v>4</v>
      </c>
      <c r="B102" s="445"/>
      <c r="C102" s="94"/>
      <c r="D102" s="405" t="str">
        <f>IF(D98=$L$11,$M$9,IF(ROUNDDOWN(D98,0)=$L$9,$N$9,$M$9))</f>
        <v>　レベル　4</v>
      </c>
      <c r="E102" s="797" t="s">
        <v>683</v>
      </c>
      <c r="F102" s="486"/>
      <c r="G102" s="486"/>
      <c r="H102" s="486"/>
      <c r="I102" s="486"/>
      <c r="J102" s="489"/>
    </row>
    <row r="103" spans="1:10" ht="20.100000000000001" customHeight="1" thickBot="1" x14ac:dyDescent="0.2">
      <c r="A103" s="1">
        <v>5</v>
      </c>
      <c r="B103" s="445"/>
      <c r="C103" s="94"/>
      <c r="D103" s="406" t="str">
        <f>IF(D98=$L$11,$M$10,IF(ROUNDDOWN(D98,0)=$L$10,$N$10,$M$10))</f>
        <v>　レベル　5</v>
      </c>
      <c r="E103" s="791" t="s">
        <v>684</v>
      </c>
      <c r="F103" s="488"/>
      <c r="G103" s="488"/>
      <c r="H103" s="488"/>
      <c r="I103" s="488"/>
      <c r="J103" s="420"/>
    </row>
    <row r="104" spans="1:10" ht="18.75" customHeight="1" thickBot="1" x14ac:dyDescent="0.2">
      <c r="A104" s="407">
        <v>0</v>
      </c>
      <c r="B104" s="445"/>
      <c r="C104" s="94"/>
      <c r="D104" s="404">
        <v>0</v>
      </c>
      <c r="E104" s="518" t="s">
        <v>238</v>
      </c>
      <c r="F104" s="463" t="s">
        <v>261</v>
      </c>
    </row>
    <row r="105" spans="1:10" ht="15.75" x14ac:dyDescent="0.15">
      <c r="B105" s="445"/>
      <c r="C105" s="390"/>
      <c r="D105" s="465" t="s">
        <v>610</v>
      </c>
      <c r="E105" s="76"/>
      <c r="F105" s="76"/>
    </row>
    <row r="106" spans="1:10" ht="20.100000000000001" customHeight="1" thickBot="1" x14ac:dyDescent="0.2">
      <c r="D106" s="657">
        <f>IF(F104=$N$3,IF(E112=0,1,IF(E112=1,3,IF(E112=2,4,IF(E112&gt;=3,5)))),D104)</f>
        <v>3</v>
      </c>
      <c r="E106" s="418" t="s">
        <v>613</v>
      </c>
      <c r="F106" s="662" t="s">
        <v>611</v>
      </c>
      <c r="G106" s="418"/>
      <c r="H106" s="418"/>
      <c r="I106" s="418"/>
      <c r="J106" s="421"/>
    </row>
    <row r="107" spans="1:10" ht="20.100000000000001" customHeight="1" x14ac:dyDescent="0.15">
      <c r="D107" s="522" t="s">
        <v>239</v>
      </c>
      <c r="E107" s="523">
        <v>1</v>
      </c>
      <c r="F107" s="795" t="s">
        <v>871</v>
      </c>
      <c r="G107" s="795"/>
      <c r="H107" s="795"/>
      <c r="I107" s="795"/>
      <c r="J107" s="796"/>
    </row>
    <row r="108" spans="1:10" ht="20.100000000000001" customHeight="1" x14ac:dyDescent="0.15">
      <c r="D108" s="412"/>
      <c r="E108" s="524">
        <v>2</v>
      </c>
      <c r="F108" s="798" t="s">
        <v>688</v>
      </c>
      <c r="G108" s="798"/>
      <c r="H108" s="798"/>
      <c r="I108" s="798"/>
      <c r="J108" s="799"/>
    </row>
    <row r="109" spans="1:10" ht="35.1" customHeight="1" x14ac:dyDescent="0.15">
      <c r="D109" s="412"/>
      <c r="E109" s="524">
        <v>3</v>
      </c>
      <c r="F109" s="899" t="s">
        <v>329</v>
      </c>
      <c r="G109" s="889"/>
      <c r="H109" s="889"/>
      <c r="I109" s="889"/>
      <c r="J109" s="890"/>
    </row>
    <row r="110" spans="1:10" ht="20.100000000000001" customHeight="1" x14ac:dyDescent="0.15">
      <c r="D110" s="412"/>
      <c r="E110" s="524">
        <v>4</v>
      </c>
      <c r="F110" s="798" t="s">
        <v>689</v>
      </c>
      <c r="G110" s="798"/>
      <c r="H110" s="798"/>
      <c r="I110" s="798"/>
      <c r="J110" s="799"/>
    </row>
    <row r="111" spans="1:10" ht="20.100000000000001" customHeight="1" thickBot="1" x14ac:dyDescent="0.2">
      <c r="D111" s="658"/>
      <c r="E111" s="525">
        <v>5</v>
      </c>
      <c r="F111" s="798" t="s">
        <v>141</v>
      </c>
      <c r="G111" s="798"/>
      <c r="H111" s="798"/>
      <c r="I111" s="798"/>
      <c r="J111" s="799"/>
    </row>
    <row r="112" spans="1:10" ht="20.100000000000001" customHeight="1" x14ac:dyDescent="0.15">
      <c r="D112" s="466" t="s">
        <v>264</v>
      </c>
      <c r="E112" s="512">
        <f>COUNTIF(D107:D111,$M$4)</f>
        <v>1</v>
      </c>
      <c r="F112" s="512"/>
      <c r="G112" s="512"/>
      <c r="H112" s="512"/>
      <c r="I112" s="512"/>
      <c r="J112" s="513"/>
    </row>
    <row r="113" spans="1:10" x14ac:dyDescent="0.15">
      <c r="D113" s="474"/>
      <c r="E113" s="474"/>
      <c r="F113" s="474"/>
    </row>
    <row r="114" spans="1:10" ht="16.5" thickBot="1" x14ac:dyDescent="0.2">
      <c r="B114" s="575">
        <v>1.5</v>
      </c>
      <c r="C114" s="397" t="s">
        <v>556</v>
      </c>
      <c r="D114" s="76"/>
      <c r="E114" s="76"/>
      <c r="F114" s="76"/>
      <c r="G114" s="76"/>
      <c r="H114" s="76"/>
      <c r="I114" s="76"/>
      <c r="J114" s="409" t="str">
        <f>IF(J115=0,$L$3,"")</f>
        <v/>
      </c>
    </row>
    <row r="115" spans="1:10" ht="14.25" hidden="1" thickBot="1" x14ac:dyDescent="0.2">
      <c r="B115" s="445"/>
      <c r="C115" s="94"/>
      <c r="D115" s="399"/>
      <c r="E115" s="400"/>
      <c r="F115" s="401"/>
      <c r="G115" s="401"/>
      <c r="H115" s="402"/>
      <c r="I115" s="402"/>
      <c r="J115" s="403">
        <f>スコア!M20</f>
        <v>1</v>
      </c>
    </row>
    <row r="116" spans="1:10" ht="20.100000000000001" customHeight="1" thickBot="1" x14ac:dyDescent="0.2">
      <c r="B116" s="445"/>
      <c r="C116" s="94"/>
      <c r="D116" s="404">
        <v>3</v>
      </c>
      <c r="E116" s="448" t="s">
        <v>373</v>
      </c>
      <c r="F116" s="415"/>
      <c r="G116" s="415"/>
      <c r="H116" s="415"/>
      <c r="I116" s="415"/>
      <c r="J116" s="416"/>
    </row>
    <row r="117" spans="1:10" ht="24.95" customHeight="1" x14ac:dyDescent="0.15">
      <c r="A117" s="1">
        <v>1</v>
      </c>
      <c r="B117" s="445"/>
      <c r="C117" s="94"/>
      <c r="D117" s="462" t="str">
        <f>IF(D116=$L$11,$M$6,IF(ROUNDDOWN(D116,0)=$L$6,$N$6,$M$6))</f>
        <v>　レベル　1</v>
      </c>
      <c r="E117" s="794" t="s">
        <v>13</v>
      </c>
      <c r="F117" s="487"/>
      <c r="G117" s="487"/>
      <c r="H117" s="487"/>
      <c r="I117" s="487"/>
      <c r="J117" s="419"/>
    </row>
    <row r="118" spans="1:10" ht="24.95" customHeight="1" x14ac:dyDescent="0.15">
      <c r="A118" s="1" t="s">
        <v>202</v>
      </c>
      <c r="B118" s="445"/>
      <c r="C118" s="94"/>
      <c r="D118" s="405" t="str">
        <f>IF(D116=$L$11,$M$7,IF(ROUNDDOWN(D116,0)=$L$7,$N$7,$M$7))</f>
        <v>　レベル　2</v>
      </c>
      <c r="E118" s="797" t="s">
        <v>145</v>
      </c>
      <c r="F118" s="486"/>
      <c r="G118" s="486"/>
      <c r="H118" s="486"/>
      <c r="I118" s="486"/>
      <c r="J118" s="489"/>
    </row>
    <row r="119" spans="1:10" ht="24.95" customHeight="1" x14ac:dyDescent="0.15">
      <c r="A119" s="1">
        <v>3</v>
      </c>
      <c r="B119" s="445"/>
      <c r="C119" s="94"/>
      <c r="D119" s="405" t="str">
        <f>IF(D116=$L$11,$M$8,IF(ROUNDDOWN(D116,0)=$L$8,$N$8,$M$8))</f>
        <v>■レベル　3</v>
      </c>
      <c r="E119" s="797" t="s">
        <v>690</v>
      </c>
      <c r="F119" s="486"/>
      <c r="G119" s="486"/>
      <c r="H119" s="486"/>
      <c r="I119" s="486"/>
      <c r="J119" s="489"/>
    </row>
    <row r="120" spans="1:10" ht="24.95" customHeight="1" x14ac:dyDescent="0.15">
      <c r="A120" s="1">
        <v>4</v>
      </c>
      <c r="B120" s="445"/>
      <c r="C120" s="94"/>
      <c r="D120" s="405" t="str">
        <f>IF(D116=$L$11,$M$9,IF(ROUNDDOWN(D116,0)=$L$9,$N$9,$M$9))</f>
        <v>　レベル　4</v>
      </c>
      <c r="E120" s="797" t="s">
        <v>691</v>
      </c>
      <c r="F120" s="486"/>
      <c r="G120" s="486"/>
      <c r="H120" s="486"/>
      <c r="I120" s="486"/>
      <c r="J120" s="489"/>
    </row>
    <row r="121" spans="1:10" ht="24.95" customHeight="1" x14ac:dyDescent="0.15">
      <c r="A121" s="1">
        <v>5</v>
      </c>
      <c r="B121" s="445"/>
      <c r="C121" s="94"/>
      <c r="D121" s="406" t="str">
        <f>IF(D116=$L$11,$M$10,IF(ROUNDDOWN(D116,0)=$L$10,$N$10,$M$10))</f>
        <v>　レベル　5</v>
      </c>
      <c r="E121" s="791" t="s">
        <v>692</v>
      </c>
      <c r="F121" s="488"/>
      <c r="G121" s="488"/>
      <c r="H121" s="488"/>
      <c r="I121" s="488"/>
      <c r="J121" s="420"/>
    </row>
    <row r="122" spans="1:10" ht="49.5" customHeight="1" x14ac:dyDescent="0.15">
      <c r="A122" s="407">
        <v>0</v>
      </c>
      <c r="D122" s="920" t="s">
        <v>872</v>
      </c>
      <c r="E122" s="920"/>
      <c r="F122" s="920"/>
      <c r="G122" s="920"/>
      <c r="H122" s="920"/>
      <c r="I122" s="920"/>
      <c r="J122" s="920"/>
    </row>
    <row r="123" spans="1:10" ht="15.75" x14ac:dyDescent="0.15">
      <c r="B123" s="387">
        <v>1.6</v>
      </c>
      <c r="C123" s="397" t="s">
        <v>450</v>
      </c>
      <c r="D123" s="398"/>
      <c r="E123" s="408"/>
      <c r="F123" s="414"/>
      <c r="G123" s="414"/>
      <c r="H123" s="411"/>
      <c r="I123" s="411"/>
      <c r="J123" s="409" t="str">
        <f>IF(J124=0,$L$3,"")</f>
        <v/>
      </c>
    </row>
    <row r="124" spans="1:10" hidden="1" x14ac:dyDescent="0.15">
      <c r="B124" s="445"/>
      <c r="C124" s="94"/>
      <c r="D124" s="399"/>
      <c r="E124" s="400"/>
      <c r="F124" s="401"/>
      <c r="G124" s="401"/>
      <c r="H124" s="402"/>
      <c r="I124" s="402"/>
      <c r="J124" s="403">
        <f>スコア!M21</f>
        <v>1</v>
      </c>
    </row>
    <row r="125" spans="1:10" ht="20.100000000000001" customHeight="1" x14ac:dyDescent="0.15">
      <c r="B125" s="445"/>
      <c r="C125" s="94"/>
      <c r="D125" s="699">
        <f>D133</f>
        <v>1</v>
      </c>
      <c r="E125" s="415" t="s">
        <v>373</v>
      </c>
      <c r="F125" s="415"/>
      <c r="G125" s="415"/>
      <c r="H125" s="415"/>
      <c r="I125" s="415"/>
      <c r="J125" s="514" t="s">
        <v>426</v>
      </c>
    </row>
    <row r="126" spans="1:10" ht="20.100000000000001" customHeight="1" x14ac:dyDescent="0.15">
      <c r="A126" s="1">
        <v>1</v>
      </c>
      <c r="B126" s="445"/>
      <c r="C126" s="94"/>
      <c r="D126" s="405" t="str">
        <f>IF(D125=$L$11,$M$6,IF(ROUNDDOWN(D125,0)=$L$6,$N$6,$M$6))</f>
        <v>■レベル　1</v>
      </c>
      <c r="E126" s="790" t="s">
        <v>873</v>
      </c>
      <c r="F126" s="795"/>
      <c r="G126" s="795"/>
      <c r="H126" s="795"/>
      <c r="I126" s="795"/>
      <c r="J126" s="911" t="s">
        <v>664</v>
      </c>
    </row>
    <row r="127" spans="1:10" ht="31.5" customHeight="1" x14ac:dyDescent="0.15">
      <c r="A127" s="1">
        <v>2</v>
      </c>
      <c r="B127" s="445"/>
      <c r="C127" s="94"/>
      <c r="D127" s="405" t="str">
        <f>IF(D125=$L$11,$M$7,IF(ROUNDDOWN(D125,0)=$L$7,$N$7,$M$7))</f>
        <v>　レベル　2</v>
      </c>
      <c r="E127" s="715" t="s">
        <v>874</v>
      </c>
      <c r="F127" s="592"/>
      <c r="G127" s="592"/>
      <c r="H127" s="592"/>
      <c r="I127" s="593"/>
      <c r="J127" s="912"/>
    </row>
    <row r="128" spans="1:10" ht="31.5" customHeight="1" x14ac:dyDescent="0.15">
      <c r="A128" s="1">
        <v>3</v>
      </c>
      <c r="B128" s="445"/>
      <c r="C128" s="94"/>
      <c r="D128" s="405" t="str">
        <f>IF(D125=$L$11,$M$8,IF(ROUNDDOWN(D125,0)=$L$8,$N$8,$M$8))</f>
        <v>　レベル　3</v>
      </c>
      <c r="E128" s="715" t="s">
        <v>875</v>
      </c>
      <c r="F128" s="592"/>
      <c r="G128" s="592"/>
      <c r="H128" s="592"/>
      <c r="I128" s="593"/>
      <c r="J128" s="912"/>
    </row>
    <row r="129" spans="1:10" ht="31.5" customHeight="1" x14ac:dyDescent="0.15">
      <c r="A129" s="1">
        <v>4</v>
      </c>
      <c r="B129" s="445"/>
      <c r="C129" s="94"/>
      <c r="D129" s="405" t="str">
        <f>IF(D125=$L$11,$M$9,IF(ROUNDDOWN(D125,0)=$L$9,$N$9,$M$9))</f>
        <v>　レベル　4</v>
      </c>
      <c r="E129" s="715" t="s">
        <v>876</v>
      </c>
      <c r="F129" s="592"/>
      <c r="G129" s="592"/>
      <c r="H129" s="592"/>
      <c r="I129" s="593"/>
      <c r="J129" s="912"/>
    </row>
    <row r="130" spans="1:10" ht="31.5" customHeight="1" thickBot="1" x14ac:dyDescent="0.2">
      <c r="A130" s="1">
        <v>5</v>
      </c>
      <c r="B130" s="445"/>
      <c r="C130" s="94"/>
      <c r="D130" s="406" t="str">
        <f>IF(D125=$L$11,$M$10,IF(ROUNDDOWN(D125,0)=$L$10,$N$10,$M$10))</f>
        <v>　レベル　5</v>
      </c>
      <c r="E130" s="891" t="s">
        <v>877</v>
      </c>
      <c r="F130" s="892"/>
      <c r="G130" s="892"/>
      <c r="H130" s="892"/>
      <c r="I130" s="893"/>
      <c r="J130" s="913"/>
    </row>
    <row r="131" spans="1:10" ht="19.5" customHeight="1" thickBot="1" x14ac:dyDescent="0.2">
      <c r="A131" s="407">
        <v>0</v>
      </c>
      <c r="B131" s="445"/>
      <c r="C131" s="390"/>
      <c r="D131" s="404">
        <v>0</v>
      </c>
      <c r="E131" s="518" t="s">
        <v>238</v>
      </c>
      <c r="F131" s="463" t="s">
        <v>261</v>
      </c>
      <c r="G131" s="518"/>
      <c r="J131" s="474"/>
    </row>
    <row r="132" spans="1:10" ht="15.75" x14ac:dyDescent="0.15">
      <c r="B132" s="445"/>
      <c r="C132" s="94"/>
      <c r="D132" s="465" t="s">
        <v>432</v>
      </c>
      <c r="E132" s="76"/>
      <c r="F132" s="76"/>
      <c r="G132" s="76"/>
      <c r="H132" s="417"/>
      <c r="I132" s="590"/>
      <c r="J132" s="413"/>
    </row>
    <row r="133" spans="1:10" ht="20.100000000000001" customHeight="1" thickBot="1" x14ac:dyDescent="0.2">
      <c r="B133" s="445"/>
      <c r="C133" s="94"/>
      <c r="D133" s="657">
        <f>IF(F131=$N$3,IF(E141&lt;1,1,IF(E141&lt;=2,2,IF(E141=3,3,IF(E141=4,4,IF(E141&gt;=5,5))))),D131)</f>
        <v>1</v>
      </c>
      <c r="E133" s="418" t="s">
        <v>613</v>
      </c>
      <c r="F133" s="418"/>
      <c r="G133" s="662" t="s">
        <v>611</v>
      </c>
      <c r="H133" s="521"/>
      <c r="I133" s="521"/>
      <c r="J133" s="422" t="s">
        <v>452</v>
      </c>
    </row>
    <row r="134" spans="1:10" ht="39.950000000000003" customHeight="1" x14ac:dyDescent="0.15">
      <c r="B134" s="445"/>
      <c r="C134" s="94"/>
      <c r="D134" s="527"/>
      <c r="E134" s="902" t="s">
        <v>328</v>
      </c>
      <c r="F134" s="903"/>
      <c r="G134" s="901" t="s">
        <v>694</v>
      </c>
      <c r="H134" s="886"/>
      <c r="I134" s="887"/>
      <c r="J134" s="515">
        <v>2</v>
      </c>
    </row>
    <row r="135" spans="1:10" ht="20.100000000000001" customHeight="1" x14ac:dyDescent="0.15">
      <c r="B135" s="445"/>
      <c r="C135" s="94"/>
      <c r="D135" s="528"/>
      <c r="E135" s="897" t="s">
        <v>327</v>
      </c>
      <c r="F135" s="898"/>
      <c r="G135" s="899" t="s">
        <v>326</v>
      </c>
      <c r="H135" s="889"/>
      <c r="I135" s="890"/>
      <c r="J135" s="516">
        <v>1</v>
      </c>
    </row>
    <row r="136" spans="1:10" ht="39.950000000000003" customHeight="1" x14ac:dyDescent="0.15">
      <c r="B136" s="445"/>
      <c r="C136" s="94"/>
      <c r="D136" s="528"/>
      <c r="E136" s="897" t="s">
        <v>325</v>
      </c>
      <c r="F136" s="898"/>
      <c r="G136" s="899" t="s">
        <v>695</v>
      </c>
      <c r="H136" s="889"/>
      <c r="I136" s="890"/>
      <c r="J136" s="516">
        <v>1</v>
      </c>
    </row>
    <row r="137" spans="1:10" ht="39.950000000000003" customHeight="1" x14ac:dyDescent="0.15">
      <c r="D137" s="528"/>
      <c r="E137" s="897" t="s">
        <v>324</v>
      </c>
      <c r="F137" s="898"/>
      <c r="G137" s="899" t="s">
        <v>323</v>
      </c>
      <c r="H137" s="889"/>
      <c r="I137" s="890"/>
      <c r="J137" s="516">
        <v>1</v>
      </c>
    </row>
    <row r="138" spans="1:10" ht="39.950000000000003" customHeight="1" x14ac:dyDescent="0.15">
      <c r="D138" s="528"/>
      <c r="E138" s="897" t="s">
        <v>322</v>
      </c>
      <c r="F138" s="898"/>
      <c r="G138" s="899" t="s">
        <v>696</v>
      </c>
      <c r="H138" s="889"/>
      <c r="I138" s="890"/>
      <c r="J138" s="516">
        <v>1</v>
      </c>
    </row>
    <row r="139" spans="1:10" ht="39.950000000000003" customHeight="1" x14ac:dyDescent="0.15">
      <c r="D139" s="528"/>
      <c r="E139" s="897" t="s">
        <v>321</v>
      </c>
      <c r="F139" s="898"/>
      <c r="G139" s="899" t="s">
        <v>697</v>
      </c>
      <c r="H139" s="889"/>
      <c r="I139" s="890"/>
      <c r="J139" s="516">
        <v>1</v>
      </c>
    </row>
    <row r="140" spans="1:10" ht="20.100000000000001" customHeight="1" thickBot="1" x14ac:dyDescent="0.2">
      <c r="D140" s="529"/>
      <c r="E140" s="909" t="s">
        <v>451</v>
      </c>
      <c r="F140" s="910"/>
      <c r="G140" s="486" t="s">
        <v>665</v>
      </c>
      <c r="H140" s="486"/>
      <c r="I140" s="486"/>
      <c r="J140" s="517">
        <v>1</v>
      </c>
    </row>
    <row r="141" spans="1:10" ht="20.100000000000001" customHeight="1" x14ac:dyDescent="0.15">
      <c r="D141" s="466" t="s">
        <v>264</v>
      </c>
      <c r="E141" s="530">
        <f>SUM(D134:D140)</f>
        <v>0</v>
      </c>
      <c r="F141" s="464" t="s">
        <v>263</v>
      </c>
      <c r="G141" s="464"/>
      <c r="H141" s="512"/>
      <c r="I141" s="512"/>
      <c r="J141" s="513"/>
    </row>
    <row r="142" spans="1:10" x14ac:dyDescent="0.15"/>
    <row r="143" spans="1:10" ht="15.75" x14ac:dyDescent="0.15">
      <c r="B143" s="387">
        <v>2</v>
      </c>
      <c r="C143" s="395" t="s">
        <v>133</v>
      </c>
      <c r="D143" s="395"/>
      <c r="E143" s="395"/>
      <c r="F143" s="396"/>
      <c r="G143" s="396"/>
      <c r="H143" s="396"/>
      <c r="I143" s="396"/>
      <c r="J143" s="396"/>
    </row>
    <row r="144" spans="1:10" ht="16.5" thickBot="1" x14ac:dyDescent="0.2">
      <c r="B144" s="387">
        <v>2.1</v>
      </c>
      <c r="C144" s="397" t="s">
        <v>636</v>
      </c>
      <c r="D144" s="76"/>
      <c r="E144" s="408"/>
      <c r="F144" s="414"/>
      <c r="G144" s="414"/>
      <c r="H144" s="411"/>
      <c r="I144" s="411"/>
      <c r="J144" s="409" t="str">
        <f>IF(J145=0,$L$3,"")</f>
        <v/>
      </c>
    </row>
    <row r="145" spans="1:10" ht="14.25" hidden="1" thickBot="1" x14ac:dyDescent="0.2">
      <c r="B145" s="445"/>
      <c r="C145" s="94"/>
      <c r="D145" s="399"/>
      <c r="E145" s="400"/>
      <c r="F145" s="401"/>
      <c r="G145" s="401"/>
      <c r="H145" s="402"/>
      <c r="I145" s="402"/>
      <c r="J145" s="403">
        <f>スコア!M23</f>
        <v>1</v>
      </c>
    </row>
    <row r="146" spans="1:10" ht="20.100000000000001" customHeight="1" thickBot="1" x14ac:dyDescent="0.2">
      <c r="B146" s="445"/>
      <c r="C146" s="94"/>
      <c r="D146" s="404">
        <v>3</v>
      </c>
      <c r="E146" s="448" t="s">
        <v>373</v>
      </c>
      <c r="F146" s="415"/>
      <c r="G146" s="415"/>
      <c r="H146" s="415"/>
      <c r="I146" s="415"/>
      <c r="J146" s="416"/>
    </row>
    <row r="147" spans="1:10" ht="20.100000000000001" customHeight="1" x14ac:dyDescent="0.15">
      <c r="A147" s="1">
        <v>1</v>
      </c>
      <c r="B147" s="445"/>
      <c r="C147" s="94"/>
      <c r="D147" s="462" t="str">
        <f>IF(D146=$L$11,$M$6,IF(ROUNDDOWN(D146,0)=$L$6,$N$6,$M$6))</f>
        <v>　レベル　1</v>
      </c>
      <c r="E147" s="794" t="s">
        <v>134</v>
      </c>
      <c r="F147" s="487"/>
      <c r="G147" s="487"/>
      <c r="H147" s="487"/>
      <c r="I147" s="487"/>
      <c r="J147" s="419"/>
    </row>
    <row r="148" spans="1:10" ht="20.100000000000001" customHeight="1" x14ac:dyDescent="0.15">
      <c r="A148" s="1" t="s">
        <v>202</v>
      </c>
      <c r="B148" s="445"/>
      <c r="C148" s="94"/>
      <c r="D148" s="405" t="str">
        <f>IF(D146=$L$11,$M$7,IF(ROUNDDOWN(D146,0)=$L$7,$N$7,$M$7))</f>
        <v>　レベル　2</v>
      </c>
      <c r="E148" s="797" t="s">
        <v>145</v>
      </c>
      <c r="F148" s="486"/>
      <c r="G148" s="486"/>
      <c r="H148" s="486"/>
      <c r="I148" s="486"/>
      <c r="J148" s="489"/>
    </row>
    <row r="149" spans="1:10" ht="20.100000000000001" customHeight="1" x14ac:dyDescent="0.15">
      <c r="A149" s="1">
        <v>3</v>
      </c>
      <c r="B149" s="445"/>
      <c r="C149" s="94"/>
      <c r="D149" s="405" t="str">
        <f>IF(D146=$L$11,$M$8,IF(ROUNDDOWN(D146,0)=$L$8,$N$8,$M$8))</f>
        <v>■レベル　3</v>
      </c>
      <c r="E149" s="797" t="s">
        <v>320</v>
      </c>
      <c r="F149" s="486"/>
      <c r="G149" s="486"/>
      <c r="H149" s="486"/>
      <c r="I149" s="486"/>
      <c r="J149" s="489"/>
    </row>
    <row r="150" spans="1:10" ht="20.100000000000001" customHeight="1" x14ac:dyDescent="0.15">
      <c r="A150" s="1">
        <v>4</v>
      </c>
      <c r="B150" s="445"/>
      <c r="C150" s="94"/>
      <c r="D150" s="405" t="str">
        <f>IF(D146=$L$11,$M$9,IF(ROUNDDOWN(D146,0)=$L$9,$N$9,$M$9))</f>
        <v>　レベル　4</v>
      </c>
      <c r="E150" s="797" t="s">
        <v>319</v>
      </c>
      <c r="F150" s="486"/>
      <c r="G150" s="486"/>
      <c r="H150" s="486"/>
      <c r="I150" s="486"/>
      <c r="J150" s="489"/>
    </row>
    <row r="151" spans="1:10" ht="20.100000000000001" customHeight="1" x14ac:dyDescent="0.15">
      <c r="A151" s="1">
        <v>5</v>
      </c>
      <c r="B151" s="445"/>
      <c r="C151" s="94"/>
      <c r="D151" s="406" t="str">
        <f>IF(D146=$L$11,$M$10,IF(ROUNDDOWN(D146,0)=$L$10,$N$10,$M$10))</f>
        <v>　レベル　5</v>
      </c>
      <c r="E151" s="791" t="s">
        <v>119</v>
      </c>
      <c r="F151" s="488"/>
      <c r="G151" s="488"/>
      <c r="H151" s="488"/>
      <c r="I151" s="488"/>
      <c r="J151" s="420"/>
    </row>
    <row r="152" spans="1:10" ht="15.75" x14ac:dyDescent="0.15">
      <c r="A152" s="407">
        <v>0</v>
      </c>
      <c r="B152" s="445"/>
      <c r="C152" s="390"/>
    </row>
    <row r="153" spans="1:10" ht="16.5" thickBot="1" x14ac:dyDescent="0.2">
      <c r="B153" s="387">
        <v>2.2000000000000002</v>
      </c>
      <c r="C153" s="397" t="s">
        <v>512</v>
      </c>
      <c r="D153" s="76"/>
      <c r="E153" s="408"/>
      <c r="F153" s="414"/>
      <c r="G153" s="414"/>
      <c r="H153" s="411"/>
      <c r="I153" s="411"/>
      <c r="J153" s="409" t="str">
        <f>IF(J154=0,$L$3,"")</f>
        <v/>
      </c>
    </row>
    <row r="154" spans="1:10" ht="14.25" hidden="1" thickBot="1" x14ac:dyDescent="0.2">
      <c r="B154" s="445"/>
      <c r="C154" s="94"/>
      <c r="D154" s="399"/>
      <c r="E154" s="400"/>
      <c r="F154" s="401"/>
      <c r="G154" s="401"/>
      <c r="H154" s="402"/>
      <c r="I154" s="402"/>
      <c r="J154" s="403">
        <f>スコア!M24</f>
        <v>1</v>
      </c>
    </row>
    <row r="155" spans="1:10" x14ac:dyDescent="0.15">
      <c r="B155" s="445"/>
      <c r="C155" s="94"/>
      <c r="D155" s="907">
        <v>3</v>
      </c>
      <c r="E155" s="660" t="s">
        <v>373</v>
      </c>
      <c r="F155" s="660"/>
      <c r="G155" s="660"/>
      <c r="H155" s="660"/>
      <c r="I155" s="660"/>
      <c r="J155" s="661"/>
    </row>
    <row r="156" spans="1:10" ht="14.25" thickBot="1" x14ac:dyDescent="0.2">
      <c r="B156" s="445"/>
      <c r="C156" s="94"/>
      <c r="D156" s="908"/>
      <c r="E156" s="904" t="s">
        <v>557</v>
      </c>
      <c r="F156" s="905"/>
      <c r="G156" s="659"/>
      <c r="H156" s="906" t="s">
        <v>558</v>
      </c>
      <c r="I156" s="904"/>
      <c r="J156" s="906"/>
    </row>
    <row r="157" spans="1:10" ht="20.100000000000001" customHeight="1" x14ac:dyDescent="0.15">
      <c r="A157" s="1">
        <v>1</v>
      </c>
      <c r="B157" s="445"/>
      <c r="C157" s="94"/>
      <c r="D157" s="405" t="str">
        <f>IF(D155=$L$11,$M$6,IF(ROUNDDOWN(D155,0)=$L$6,$N$6,$M$6))</f>
        <v>　レベル　1</v>
      </c>
      <c r="E157" s="713" t="s">
        <v>318</v>
      </c>
      <c r="F157" s="714"/>
      <c r="G157" s="714"/>
      <c r="H157" s="714"/>
      <c r="I157" s="714"/>
      <c r="J157" s="785"/>
    </row>
    <row r="158" spans="1:10" ht="20.100000000000001" customHeight="1" x14ac:dyDescent="0.15">
      <c r="A158" s="1" t="s">
        <v>202</v>
      </c>
      <c r="B158" s="445"/>
      <c r="C158" s="94"/>
      <c r="D158" s="405" t="str">
        <f>IF(D155=$L$11,$M$7,IF(ROUNDDOWN(D155,0)=$L$7,$N$7,$M$7))</f>
        <v>　レベル　2</v>
      </c>
      <c r="E158" s="715" t="s">
        <v>145</v>
      </c>
      <c r="F158" s="716"/>
      <c r="G158" s="716"/>
      <c r="H158" s="716"/>
      <c r="I158" s="716"/>
      <c r="J158" s="778"/>
    </row>
    <row r="159" spans="1:10" ht="20.100000000000001" customHeight="1" x14ac:dyDescent="0.15">
      <c r="A159" s="1">
        <v>3</v>
      </c>
      <c r="B159" s="445"/>
      <c r="C159" s="94"/>
      <c r="D159" s="405" t="str">
        <f>IF(D155=$L$11,$M$8,IF(ROUNDDOWN(D155,0)=$L$8,$N$8,$M$8))</f>
        <v>■レベル　3</v>
      </c>
      <c r="E159" s="715" t="s">
        <v>317</v>
      </c>
      <c r="F159" s="716"/>
      <c r="G159" s="716"/>
      <c r="H159" s="716"/>
      <c r="I159" s="716"/>
      <c r="J159" s="778"/>
    </row>
    <row r="160" spans="1:10" ht="20.100000000000001" customHeight="1" x14ac:dyDescent="0.15">
      <c r="A160" s="1">
        <v>4</v>
      </c>
      <c r="B160" s="445"/>
      <c r="C160" s="94"/>
      <c r="D160" s="405" t="str">
        <f>IF(D155=$L$11,$M$9,IF(ROUNDDOWN(D155,0)=$L$9,$N$9,$M$9))</f>
        <v>　レベル　4</v>
      </c>
      <c r="E160" s="715" t="s">
        <v>878</v>
      </c>
      <c r="F160" s="716"/>
      <c r="G160" s="716"/>
      <c r="H160" s="716"/>
      <c r="I160" s="716"/>
      <c r="J160" s="778"/>
    </row>
    <row r="161" spans="1:10" ht="35.1" customHeight="1" x14ac:dyDescent="0.15">
      <c r="A161" s="1">
        <v>5</v>
      </c>
      <c r="B161" s="445"/>
      <c r="C161" s="94"/>
      <c r="D161" s="406" t="str">
        <f>IF(D155=$L$11,$M$10,IF(ROUNDDOWN(D155,0)=$L$10,$N$10,$M$10))</f>
        <v>　レベル　5</v>
      </c>
      <c r="E161" s="891" t="s">
        <v>879</v>
      </c>
      <c r="F161" s="892"/>
      <c r="G161" s="589"/>
      <c r="H161" s="891" t="s">
        <v>880</v>
      </c>
      <c r="I161" s="892"/>
      <c r="J161" s="893"/>
    </row>
    <row r="162" spans="1:10" ht="15.75" x14ac:dyDescent="0.15">
      <c r="A162" s="407">
        <v>0</v>
      </c>
      <c r="B162" s="445"/>
      <c r="C162" s="390"/>
    </row>
    <row r="163" spans="1:10" ht="15.75" x14ac:dyDescent="0.15">
      <c r="B163" s="387">
        <v>3</v>
      </c>
      <c r="C163" s="395" t="s">
        <v>635</v>
      </c>
      <c r="D163" s="395"/>
      <c r="E163" s="395"/>
      <c r="F163" s="396"/>
      <c r="G163" s="396"/>
      <c r="H163" s="396"/>
      <c r="I163" s="396"/>
      <c r="J163" s="396"/>
    </row>
    <row r="164" spans="1:10" ht="16.5" thickBot="1" x14ac:dyDescent="0.2">
      <c r="B164" s="387">
        <v>3.1</v>
      </c>
      <c r="C164" s="397" t="s">
        <v>513</v>
      </c>
      <c r="D164" s="76"/>
      <c r="E164" s="408"/>
      <c r="F164" s="414"/>
      <c r="G164" s="414"/>
      <c r="H164" s="411"/>
      <c r="I164" s="411"/>
      <c r="J164" s="409" t="str">
        <f>IF(J165=0,$L$3,"")</f>
        <v/>
      </c>
    </row>
    <row r="165" spans="1:10" ht="14.25" hidden="1" thickBot="1" x14ac:dyDescent="0.2">
      <c r="B165" s="445"/>
      <c r="C165" s="94"/>
      <c r="D165" s="399"/>
      <c r="E165" s="400"/>
      <c r="F165" s="401"/>
      <c r="G165" s="401"/>
      <c r="H165" s="402"/>
      <c r="I165" s="402"/>
      <c r="J165" s="403">
        <f>スコア!M26</f>
        <v>1</v>
      </c>
    </row>
    <row r="166" spans="1:10" ht="20.100000000000001" customHeight="1" thickBot="1" x14ac:dyDescent="0.2">
      <c r="B166" s="445"/>
      <c r="C166" s="94"/>
      <c r="D166" s="404">
        <v>3</v>
      </c>
      <c r="E166" s="448" t="s">
        <v>373</v>
      </c>
      <c r="F166" s="415"/>
      <c r="G166" s="415"/>
      <c r="H166" s="415"/>
      <c r="I166" s="415"/>
      <c r="J166" s="416"/>
    </row>
    <row r="167" spans="1:10" ht="20.100000000000001" customHeight="1" x14ac:dyDescent="0.15">
      <c r="A167" s="1">
        <v>1</v>
      </c>
      <c r="B167" s="445"/>
      <c r="C167" s="94"/>
      <c r="D167" s="462" t="str">
        <f>IF(D166=$L$11,$M$6,IF(ROUNDDOWN(D166,0)=$L$6,$N$6,$M$6))</f>
        <v>　レベル　1</v>
      </c>
      <c r="E167" s="794" t="s">
        <v>698</v>
      </c>
      <c r="F167" s="487"/>
      <c r="G167" s="487"/>
      <c r="H167" s="487"/>
      <c r="I167" s="487"/>
      <c r="J167" s="419"/>
    </row>
    <row r="168" spans="1:10" ht="20.100000000000001" customHeight="1" x14ac:dyDescent="0.15">
      <c r="A168" s="1" t="s">
        <v>202</v>
      </c>
      <c r="B168" s="445"/>
      <c r="C168" s="94"/>
      <c r="D168" s="405" t="str">
        <f>IF(D166=$L$11,$M$7,IF(ROUNDDOWN(D166,0)=$L$7,$N$7,$M$7))</f>
        <v>　レベル　2</v>
      </c>
      <c r="E168" s="797" t="s">
        <v>699</v>
      </c>
      <c r="F168" s="486"/>
      <c r="G168" s="486"/>
      <c r="H168" s="486"/>
      <c r="I168" s="486"/>
      <c r="J168" s="489"/>
    </row>
    <row r="169" spans="1:10" ht="20.100000000000001" customHeight="1" x14ac:dyDescent="0.15">
      <c r="A169" s="1">
        <v>3</v>
      </c>
      <c r="B169" s="445"/>
      <c r="C169" s="94"/>
      <c r="D169" s="405" t="str">
        <f>IF(D166=$L$11,$M$8,IF(ROUNDDOWN(D166,0)=$L$8,$N$8,$M$8))</f>
        <v>■レベル　3</v>
      </c>
      <c r="E169" s="797" t="s">
        <v>700</v>
      </c>
      <c r="F169" s="486"/>
      <c r="G169" s="486"/>
      <c r="H169" s="486"/>
      <c r="I169" s="486"/>
      <c r="J169" s="489"/>
    </row>
    <row r="170" spans="1:10" ht="20.100000000000001" customHeight="1" x14ac:dyDescent="0.15">
      <c r="A170" s="1">
        <v>4</v>
      </c>
      <c r="B170" s="445"/>
      <c r="C170" s="94"/>
      <c r="D170" s="405" t="str">
        <f>IF(D166=$L$11,$M$9,IF(ROUNDDOWN(D166,0)=$L$9,$N$9,$M$9))</f>
        <v>　レベル　4</v>
      </c>
      <c r="E170" s="797" t="s">
        <v>701</v>
      </c>
      <c r="F170" s="486"/>
      <c r="G170" s="486"/>
      <c r="H170" s="486"/>
      <c r="I170" s="486"/>
      <c r="J170" s="489"/>
    </row>
    <row r="171" spans="1:10" ht="20.100000000000001" customHeight="1" x14ac:dyDescent="0.15">
      <c r="A171" s="1">
        <v>5</v>
      </c>
      <c r="B171" s="445"/>
      <c r="C171" s="94"/>
      <c r="D171" s="406" t="str">
        <f>IF(D166=$L$11,$M$10,IF(ROUNDDOWN(D166,0)=$L$10,$N$10,$M$10))</f>
        <v>　レベル　5</v>
      </c>
      <c r="E171" s="791" t="s">
        <v>702</v>
      </c>
      <c r="F171" s="488"/>
      <c r="G171" s="488"/>
      <c r="H171" s="488"/>
      <c r="I171" s="488"/>
      <c r="J171" s="420"/>
    </row>
    <row r="172" spans="1:10" ht="15.75" x14ac:dyDescent="0.15">
      <c r="A172" s="407">
        <v>0</v>
      </c>
      <c r="B172" s="445"/>
      <c r="C172" s="390"/>
    </row>
    <row r="173" spans="1:10" ht="15.75" x14ac:dyDescent="0.15">
      <c r="B173" s="387">
        <v>3.2</v>
      </c>
      <c r="C173" s="397" t="s">
        <v>455</v>
      </c>
      <c r="D173" s="76"/>
      <c r="E173" s="76"/>
      <c r="F173" s="76"/>
      <c r="G173" s="76"/>
      <c r="H173" s="76"/>
      <c r="I173" s="76"/>
      <c r="J173" s="76"/>
    </row>
    <row r="174" spans="1:10" ht="15" thickBot="1" x14ac:dyDescent="0.2">
      <c r="B174" s="445"/>
      <c r="C174" s="94"/>
      <c r="D174" s="398" t="s">
        <v>316</v>
      </c>
      <c r="E174" s="408"/>
      <c r="F174" s="414"/>
      <c r="G174" s="414"/>
      <c r="H174" s="411"/>
      <c r="I174" s="411"/>
      <c r="J174" s="409" t="str">
        <f>IF(J175=0,$L$3,"")</f>
        <v/>
      </c>
    </row>
    <row r="175" spans="1:10" ht="14.25" hidden="1" thickBot="1" x14ac:dyDescent="0.2">
      <c r="B175" s="445"/>
      <c r="C175" s="94"/>
      <c r="D175" s="399"/>
      <c r="E175" s="400"/>
      <c r="F175" s="401"/>
      <c r="G175" s="401"/>
      <c r="H175" s="402"/>
      <c r="I175" s="402"/>
      <c r="J175" s="403">
        <f>スコア!M27</f>
        <v>1</v>
      </c>
    </row>
    <row r="176" spans="1:10" ht="20.100000000000001" customHeight="1" thickBot="1" x14ac:dyDescent="0.2">
      <c r="B176" s="445"/>
      <c r="C176" s="94"/>
      <c r="D176" s="404">
        <v>3</v>
      </c>
      <c r="E176" s="448" t="s">
        <v>373</v>
      </c>
      <c r="F176" s="415"/>
      <c r="G176" s="415"/>
      <c r="H176" s="415"/>
      <c r="I176" s="415"/>
      <c r="J176" s="416"/>
    </row>
    <row r="177" spans="1:10" ht="20.100000000000001" customHeight="1" x14ac:dyDescent="0.15">
      <c r="A177" s="1">
        <v>1</v>
      </c>
      <c r="B177" s="445"/>
      <c r="C177" s="94"/>
      <c r="D177" s="462" t="str">
        <f>IF(D176=$L$11,$M$6,IF(ROUNDDOWN(D176,0)=$L$6,$N$6,$M$6))</f>
        <v>　レベル　1</v>
      </c>
      <c r="E177" s="794" t="s">
        <v>703</v>
      </c>
      <c r="F177" s="487"/>
      <c r="G177" s="487"/>
      <c r="H177" s="487"/>
      <c r="I177" s="487"/>
      <c r="J177" s="419"/>
    </row>
    <row r="178" spans="1:10" ht="20.100000000000001" customHeight="1" x14ac:dyDescent="0.15">
      <c r="A178" s="1">
        <v>2</v>
      </c>
      <c r="B178" s="445"/>
      <c r="C178" s="94"/>
      <c r="D178" s="405" t="str">
        <f>IF(D176=$L$11,$M$7,IF(ROUNDDOWN(D176,0)=$L$7,$N$7,$M$7))</f>
        <v>　レベル　2</v>
      </c>
      <c r="E178" s="797" t="s">
        <v>559</v>
      </c>
      <c r="F178" s="486"/>
      <c r="G178" s="486"/>
      <c r="H178" s="486"/>
      <c r="I178" s="486"/>
      <c r="J178" s="489"/>
    </row>
    <row r="179" spans="1:10" ht="20.100000000000001" customHeight="1" x14ac:dyDescent="0.15">
      <c r="A179" s="1">
        <v>3</v>
      </c>
      <c r="B179" s="445"/>
      <c r="C179" s="94"/>
      <c r="D179" s="405" t="str">
        <f>IF(D176=$L$11,$M$8,IF(ROUNDDOWN(D176,0)=$L$8,$N$8,$M$8))</f>
        <v>■レベル　3</v>
      </c>
      <c r="E179" s="797" t="s">
        <v>560</v>
      </c>
      <c r="F179" s="486"/>
      <c r="G179" s="486"/>
      <c r="H179" s="486"/>
      <c r="I179" s="486"/>
      <c r="J179" s="489"/>
    </row>
    <row r="180" spans="1:10" ht="20.100000000000001" customHeight="1" x14ac:dyDescent="0.15">
      <c r="A180" s="1">
        <v>4</v>
      </c>
      <c r="B180" s="445"/>
      <c r="C180" s="94"/>
      <c r="D180" s="405" t="str">
        <f>IF(D176=$L$11,$M$9,IF(ROUNDDOWN(D176,0)=$L$9,$N$9,$M$9))</f>
        <v>　レベル　4</v>
      </c>
      <c r="E180" s="797" t="s">
        <v>561</v>
      </c>
      <c r="F180" s="486"/>
      <c r="G180" s="486"/>
      <c r="H180" s="486"/>
      <c r="I180" s="486"/>
      <c r="J180" s="489"/>
    </row>
    <row r="181" spans="1:10" ht="20.100000000000001" customHeight="1" x14ac:dyDescent="0.15">
      <c r="A181" s="1">
        <v>5</v>
      </c>
      <c r="B181" s="445"/>
      <c r="C181" s="94"/>
      <c r="D181" s="406" t="str">
        <f>IF(D176=$L$11,$M$10,IF(ROUNDDOWN(D176,0)=$L$10,$N$10,$M$10))</f>
        <v>　レベル　5</v>
      </c>
      <c r="E181" s="791" t="s">
        <v>881</v>
      </c>
      <c r="F181" s="488"/>
      <c r="G181" s="488"/>
      <c r="H181" s="488"/>
      <c r="I181" s="488"/>
      <c r="J181" s="420"/>
    </row>
    <row r="182" spans="1:10" ht="36.75" customHeight="1" x14ac:dyDescent="0.15">
      <c r="A182" s="407">
        <v>0</v>
      </c>
      <c r="B182" s="445"/>
      <c r="C182" s="390"/>
      <c r="D182" s="920" t="s">
        <v>882</v>
      </c>
      <c r="E182" s="920"/>
      <c r="F182" s="920"/>
      <c r="G182" s="920"/>
      <c r="H182" s="920"/>
      <c r="I182" s="920"/>
      <c r="J182" s="920"/>
    </row>
    <row r="183" spans="1:10" ht="15" thickBot="1" x14ac:dyDescent="0.2">
      <c r="B183" s="445"/>
      <c r="C183" s="94"/>
      <c r="D183" s="398" t="s">
        <v>315</v>
      </c>
      <c r="E183" s="408"/>
      <c r="F183" s="414"/>
      <c r="G183" s="414"/>
      <c r="H183" s="411"/>
      <c r="I183" s="411"/>
      <c r="J183" s="409" t="str">
        <f>IF(J184=0,$L$3,"")</f>
        <v/>
      </c>
    </row>
    <row r="184" spans="1:10" ht="14.25" hidden="1" thickBot="1" x14ac:dyDescent="0.2">
      <c r="B184" s="445"/>
      <c r="C184" s="94"/>
      <c r="D184" s="399"/>
      <c r="E184" s="400"/>
      <c r="F184" s="401"/>
      <c r="G184" s="401"/>
      <c r="H184" s="402"/>
      <c r="I184" s="402"/>
      <c r="J184" s="403">
        <f>スコア!M28</f>
        <v>1</v>
      </c>
    </row>
    <row r="185" spans="1:10" ht="20.100000000000001" customHeight="1" thickBot="1" x14ac:dyDescent="0.2">
      <c r="B185" s="445"/>
      <c r="C185" s="94"/>
      <c r="D185" s="404">
        <v>3</v>
      </c>
      <c r="E185" s="448" t="s">
        <v>373</v>
      </c>
      <c r="F185" s="415"/>
      <c r="G185" s="415"/>
      <c r="H185" s="415"/>
      <c r="I185" s="415"/>
      <c r="J185" s="416"/>
    </row>
    <row r="186" spans="1:10" ht="20.100000000000001" customHeight="1" x14ac:dyDescent="0.15">
      <c r="A186" s="1">
        <v>1</v>
      </c>
      <c r="B186" s="445"/>
      <c r="C186" s="94"/>
      <c r="D186" s="462" t="str">
        <f>IF(D185=$L$11,$M$6,IF(ROUNDDOWN(D185,0)=$L$6,$N$6,$M$6))</f>
        <v>　レベル　1</v>
      </c>
      <c r="E186" s="794" t="s">
        <v>314</v>
      </c>
      <c r="F186" s="487"/>
      <c r="G186" s="487"/>
      <c r="H186" s="487"/>
      <c r="I186" s="487"/>
      <c r="J186" s="419"/>
    </row>
    <row r="187" spans="1:10" ht="20.100000000000001" customHeight="1" x14ac:dyDescent="0.15">
      <c r="A187" s="1" t="s">
        <v>202</v>
      </c>
      <c r="B187" s="445"/>
      <c r="C187" s="94"/>
      <c r="D187" s="405" t="str">
        <f>IF(D185=$L$11,$M$7,IF(ROUNDDOWN(D185,0)=$L$7,$N$7,$M$7))</f>
        <v>　レベル　2</v>
      </c>
      <c r="E187" s="797" t="s">
        <v>145</v>
      </c>
      <c r="F187" s="486"/>
      <c r="G187" s="486"/>
      <c r="H187" s="486"/>
      <c r="I187" s="486"/>
      <c r="J187" s="489"/>
    </row>
    <row r="188" spans="1:10" ht="20.100000000000001" customHeight="1" x14ac:dyDescent="0.15">
      <c r="A188" s="1">
        <v>3</v>
      </c>
      <c r="B188" s="445"/>
      <c r="C188" s="94"/>
      <c r="D188" s="405" t="str">
        <f>IF(D185=$L$11,$M$8,IF(ROUNDDOWN(D185,0)=$L$8,$N$8,$M$8))</f>
        <v>■レベル　3</v>
      </c>
      <c r="E188" s="797" t="s">
        <v>313</v>
      </c>
      <c r="F188" s="486"/>
      <c r="G188" s="486"/>
      <c r="H188" s="486"/>
      <c r="I188" s="486"/>
      <c r="J188" s="489"/>
    </row>
    <row r="189" spans="1:10" ht="20.100000000000001" customHeight="1" x14ac:dyDescent="0.15">
      <c r="A189" s="1" t="s">
        <v>202</v>
      </c>
      <c r="B189" s="445"/>
      <c r="C189" s="94"/>
      <c r="D189" s="405" t="str">
        <f>IF(D185=$L$11,$M$9,IF(ROUNDDOWN(D185,0)=$L$9,$N$9,$M$9))</f>
        <v>　レベル　4</v>
      </c>
      <c r="E189" s="797" t="s">
        <v>145</v>
      </c>
      <c r="F189" s="486"/>
      <c r="G189" s="486"/>
      <c r="H189" s="486"/>
      <c r="I189" s="486"/>
      <c r="J189" s="489"/>
    </row>
    <row r="190" spans="1:10" ht="20.100000000000001" customHeight="1" x14ac:dyDescent="0.15">
      <c r="A190" s="1">
        <v>5</v>
      </c>
      <c r="B190" s="445"/>
      <c r="C190" s="94"/>
      <c r="D190" s="406" t="str">
        <f>IF(D185=$L$11,$M$10,IF(ROUNDDOWN(D185,0)=$L$10,$N$10,$M$10))</f>
        <v>　レベル　5</v>
      </c>
      <c r="E190" s="791" t="s">
        <v>883</v>
      </c>
      <c r="F190" s="488"/>
      <c r="G190" s="488"/>
      <c r="H190" s="488"/>
      <c r="I190" s="488"/>
      <c r="J190" s="420"/>
    </row>
    <row r="191" spans="1:10" ht="15.75" x14ac:dyDescent="0.15">
      <c r="A191" s="407">
        <v>0</v>
      </c>
      <c r="B191" s="445"/>
      <c r="C191" s="390"/>
    </row>
    <row r="192" spans="1:10" ht="16.5" thickBot="1" x14ac:dyDescent="0.2">
      <c r="B192" s="387">
        <v>3.3</v>
      </c>
      <c r="C192" s="397" t="s">
        <v>453</v>
      </c>
      <c r="D192" s="76"/>
      <c r="E192" s="408"/>
      <c r="F192" s="414"/>
      <c r="G192" s="414"/>
      <c r="H192" s="411"/>
      <c r="I192" s="411"/>
      <c r="J192" s="409" t="str">
        <f>IF(J193=0,$L$3,"")</f>
        <v/>
      </c>
    </row>
    <row r="193" spans="1:10" ht="14.25" hidden="1" thickBot="1" x14ac:dyDescent="0.2">
      <c r="B193" s="445"/>
      <c r="C193" s="94"/>
      <c r="D193" s="399"/>
      <c r="E193" s="400"/>
      <c r="F193" s="401"/>
      <c r="G193" s="401"/>
      <c r="H193" s="402"/>
      <c r="I193" s="402"/>
      <c r="J193" s="403">
        <f>スコア!M29</f>
        <v>1</v>
      </c>
    </row>
    <row r="194" spans="1:10" ht="20.100000000000001" customHeight="1" thickBot="1" x14ac:dyDescent="0.2">
      <c r="B194" s="445"/>
      <c r="C194" s="94"/>
      <c r="D194" s="404">
        <v>3</v>
      </c>
      <c r="E194" s="448" t="s">
        <v>373</v>
      </c>
      <c r="F194" s="415"/>
      <c r="G194" s="415"/>
      <c r="H194" s="415"/>
      <c r="I194" s="415"/>
      <c r="J194" s="416"/>
    </row>
    <row r="195" spans="1:10" ht="20.100000000000001" customHeight="1" x14ac:dyDescent="0.15">
      <c r="A195" s="1" t="s">
        <v>202</v>
      </c>
      <c r="B195" s="445"/>
      <c r="C195" s="94"/>
      <c r="D195" s="462" t="str">
        <f>IF(D194=$L$11,$M$6,IF(ROUNDDOWN(D194,0)=$L$6,$N$6,$M$6))</f>
        <v>　レベル　1</v>
      </c>
      <c r="E195" s="794" t="s">
        <v>145</v>
      </c>
      <c r="F195" s="795"/>
      <c r="G195" s="795"/>
      <c r="H195" s="795"/>
      <c r="I195" s="795"/>
      <c r="J195" s="796"/>
    </row>
    <row r="196" spans="1:10" ht="20.100000000000001" customHeight="1" x14ac:dyDescent="0.15">
      <c r="A196" s="1">
        <v>2</v>
      </c>
      <c r="B196" s="445"/>
      <c r="C196" s="94"/>
      <c r="D196" s="405" t="str">
        <f>IF(D194=$L$11,$M$7,IF(ROUNDDOWN(D194,0)=$L$7,$N$7,$M$7))</f>
        <v>　レベル　2</v>
      </c>
      <c r="E196" s="797" t="s">
        <v>704</v>
      </c>
      <c r="F196" s="798"/>
      <c r="G196" s="798"/>
      <c r="H196" s="798"/>
      <c r="I196" s="798"/>
      <c r="J196" s="799"/>
    </row>
    <row r="197" spans="1:10" ht="35.1" customHeight="1" x14ac:dyDescent="0.15">
      <c r="A197" s="1">
        <v>3</v>
      </c>
      <c r="B197" s="445"/>
      <c r="C197" s="94"/>
      <c r="D197" s="405" t="str">
        <f>IF(D194=$L$11,$M$8,IF(ROUNDDOWN(D194,0)=$L$8,$N$8,$M$8))</f>
        <v>■レベル　3</v>
      </c>
      <c r="E197" s="888" t="s">
        <v>705</v>
      </c>
      <c r="F197" s="889"/>
      <c r="G197" s="889"/>
      <c r="H197" s="889"/>
      <c r="I197" s="889"/>
      <c r="J197" s="890"/>
    </row>
    <row r="198" spans="1:10" ht="35.1" customHeight="1" x14ac:dyDescent="0.15">
      <c r="A198" s="1">
        <v>4</v>
      </c>
      <c r="B198" s="445"/>
      <c r="C198" s="94"/>
      <c r="D198" s="405" t="str">
        <f>IF(D194=$L$11,$M$9,IF(ROUNDDOWN(D194,0)=$L$9,$N$9,$M$9))</f>
        <v>　レベル　4</v>
      </c>
      <c r="E198" s="888" t="s">
        <v>706</v>
      </c>
      <c r="F198" s="889"/>
      <c r="G198" s="889"/>
      <c r="H198" s="889"/>
      <c r="I198" s="889"/>
      <c r="J198" s="890"/>
    </row>
    <row r="199" spans="1:10" ht="35.1" customHeight="1" x14ac:dyDescent="0.15">
      <c r="A199" s="1">
        <v>5</v>
      </c>
      <c r="B199" s="445"/>
      <c r="C199" s="94"/>
      <c r="D199" s="406" t="str">
        <f>IF(D194=$L$11,$M$10,IF(ROUNDDOWN(D194,0)=$L$10,$N$10,$M$10))</f>
        <v>　レベル　5</v>
      </c>
      <c r="E199" s="891" t="s">
        <v>312</v>
      </c>
      <c r="F199" s="892"/>
      <c r="G199" s="892"/>
      <c r="H199" s="892"/>
      <c r="I199" s="892"/>
      <c r="J199" s="893"/>
    </row>
    <row r="200" spans="1:10" ht="15.75" x14ac:dyDescent="0.15">
      <c r="A200" s="407">
        <v>0</v>
      </c>
      <c r="B200" s="445"/>
      <c r="C200" s="390"/>
    </row>
    <row r="201" spans="1:10" ht="15.75" x14ac:dyDescent="0.15">
      <c r="B201" s="387">
        <v>4</v>
      </c>
      <c r="C201" s="395" t="s">
        <v>514</v>
      </c>
      <c r="D201" s="395"/>
      <c r="E201" s="395"/>
      <c r="F201" s="396"/>
      <c r="G201" s="396"/>
      <c r="H201" s="396"/>
      <c r="I201" s="396"/>
      <c r="J201" s="396"/>
    </row>
    <row r="202" spans="1:10" ht="15.75" x14ac:dyDescent="0.15">
      <c r="B202" s="387">
        <v>4.0999999999999996</v>
      </c>
      <c r="C202" s="397" t="s">
        <v>454</v>
      </c>
      <c r="D202" s="76"/>
      <c r="E202" s="408"/>
      <c r="F202" s="414"/>
      <c r="G202" s="414"/>
      <c r="H202" s="411"/>
      <c r="I202" s="411"/>
      <c r="J202" s="409" t="str">
        <f>IF(J203=0,$L$3,"")</f>
        <v/>
      </c>
    </row>
    <row r="203" spans="1:10" ht="14.25" hidden="1" thickBot="1" x14ac:dyDescent="0.2">
      <c r="B203" s="445"/>
      <c r="C203" s="94"/>
      <c r="D203" s="399"/>
      <c r="E203" s="400"/>
      <c r="F203" s="401"/>
      <c r="G203" s="401"/>
      <c r="H203" s="402"/>
      <c r="I203" s="402"/>
      <c r="J203" s="403">
        <f>スコア!M31</f>
        <v>1</v>
      </c>
    </row>
    <row r="204" spans="1:10" ht="20.100000000000001" customHeight="1" x14ac:dyDescent="0.15">
      <c r="B204" s="445"/>
      <c r="C204" s="94"/>
      <c r="D204" s="699">
        <f>D212</f>
        <v>1</v>
      </c>
      <c r="E204" s="448" t="s">
        <v>373</v>
      </c>
      <c r="F204" s="415"/>
      <c r="G204" s="415"/>
      <c r="H204" s="415"/>
      <c r="I204" s="415"/>
      <c r="J204" s="416"/>
    </row>
    <row r="205" spans="1:10" ht="19.5" customHeight="1" x14ac:dyDescent="0.15">
      <c r="A205" s="1">
        <v>1</v>
      </c>
      <c r="B205" s="445"/>
      <c r="C205" s="94"/>
      <c r="D205" s="405" t="str">
        <f>IF(D204=$L$11,$M$6,IF(ROUNDDOWN(D204,0)=$L$6,$N$6,$M$6))</f>
        <v>■レベル　1</v>
      </c>
      <c r="E205" s="925" t="s">
        <v>693</v>
      </c>
      <c r="F205" s="926"/>
      <c r="G205" s="742"/>
      <c r="H205" s="742"/>
      <c r="I205" s="742"/>
      <c r="J205" s="578"/>
    </row>
    <row r="206" spans="1:10" ht="28.5" customHeight="1" x14ac:dyDescent="0.15">
      <c r="A206" s="1">
        <v>2</v>
      </c>
      <c r="B206" s="445"/>
      <c r="C206" s="94"/>
      <c r="D206" s="405" t="str">
        <f>IF(D204=$L$11,$M$7,IF(ROUNDDOWN(D204,0)=$L$7,$N$7,$M$7))</f>
        <v>　レベル　2</v>
      </c>
      <c r="E206" s="914" t="s">
        <v>707</v>
      </c>
      <c r="F206" s="915"/>
      <c r="G206" s="915"/>
      <c r="H206" s="915"/>
      <c r="I206" s="915"/>
      <c r="J206" s="916"/>
    </row>
    <row r="207" spans="1:10" ht="28.5" customHeight="1" x14ac:dyDescent="0.15">
      <c r="A207" s="1">
        <v>3</v>
      </c>
      <c r="B207" s="445"/>
      <c r="C207" s="94"/>
      <c r="D207" s="405" t="str">
        <f>IF(D204=$L$11,$M$8,IF(ROUNDDOWN(D204,0)=$L$8,$N$8,$M$8))</f>
        <v>　レベル　3</v>
      </c>
      <c r="E207" s="888" t="s">
        <v>709</v>
      </c>
      <c r="F207" s="889"/>
      <c r="G207" s="889"/>
      <c r="H207" s="889"/>
      <c r="I207" s="889"/>
      <c r="J207" s="890"/>
    </row>
    <row r="208" spans="1:10" ht="28.5" customHeight="1" x14ac:dyDescent="0.15">
      <c r="A208" s="1">
        <v>4</v>
      </c>
      <c r="B208" s="445"/>
      <c r="C208" s="94"/>
      <c r="D208" s="405" t="str">
        <f>IF(D204=$L$11,$M$9,IF(ROUNDDOWN(D204,0)=$L$9,$N$9,$M$9))</f>
        <v>　レベル　4</v>
      </c>
      <c r="E208" s="914" t="s">
        <v>708</v>
      </c>
      <c r="F208" s="915"/>
      <c r="G208" s="915"/>
      <c r="H208" s="915"/>
      <c r="I208" s="915"/>
      <c r="J208" s="916"/>
    </row>
    <row r="209" spans="1:12" ht="28.5" customHeight="1" thickBot="1" x14ac:dyDescent="0.2">
      <c r="A209" s="1">
        <v>5</v>
      </c>
      <c r="B209" s="445"/>
      <c r="C209" s="94"/>
      <c r="D209" s="406" t="str">
        <f>IF(D204=$L$11,$M$10,IF(ROUNDDOWN(D204,0)=$L$10,$N$10,$M$10))</f>
        <v>　レベル　5</v>
      </c>
      <c r="E209" s="891" t="s">
        <v>716</v>
      </c>
      <c r="F209" s="892"/>
      <c r="G209" s="892"/>
      <c r="H209" s="892"/>
      <c r="I209" s="892"/>
      <c r="J209" s="893"/>
    </row>
    <row r="210" spans="1:12" ht="18.75" customHeight="1" thickBot="1" x14ac:dyDescent="0.2">
      <c r="A210" s="407">
        <v>0</v>
      </c>
      <c r="B210" s="445"/>
      <c r="C210" s="94"/>
      <c r="D210" s="404">
        <v>0</v>
      </c>
      <c r="E210" s="518" t="s">
        <v>238</v>
      </c>
      <c r="F210" s="463" t="s">
        <v>261</v>
      </c>
      <c r="G210" s="518"/>
      <c r="J210" s="474"/>
    </row>
    <row r="211" spans="1:12" ht="17.25" customHeight="1" x14ac:dyDescent="0.15">
      <c r="A211" s="407"/>
      <c r="B211" s="445"/>
      <c r="C211" s="94"/>
      <c r="D211" s="465" t="s">
        <v>432</v>
      </c>
      <c r="E211" s="76"/>
      <c r="F211" s="76"/>
      <c r="G211" s="76"/>
      <c r="H211" s="417"/>
      <c r="I211" s="590"/>
      <c r="J211" s="413"/>
    </row>
    <row r="212" spans="1:12" ht="28.5" customHeight="1" thickBot="1" x14ac:dyDescent="0.2">
      <c r="A212" s="407"/>
      <c r="B212" s="445"/>
      <c r="C212" s="94"/>
      <c r="D212" s="657">
        <f>IF(F210=$N$3,IF(E219=0,1,IF(E219=1,2,IF(E219=2,3,IF(E219=3,4,IF(E219&gt;=4,5,))))),D210)</f>
        <v>1</v>
      </c>
      <c r="E212" s="418" t="s">
        <v>562</v>
      </c>
      <c r="F212" s="418"/>
      <c r="G212" s="662" t="s">
        <v>611</v>
      </c>
      <c r="H212" s="521"/>
      <c r="I212" s="521"/>
      <c r="J212" s="422" t="s">
        <v>452</v>
      </c>
    </row>
    <row r="213" spans="1:12" ht="19.5" customHeight="1" x14ac:dyDescent="0.15">
      <c r="A213" s="407"/>
      <c r="B213" s="445"/>
      <c r="C213" s="94"/>
      <c r="D213" s="527"/>
      <c r="E213" s="743"/>
      <c r="F213" s="748"/>
      <c r="G213" s="901" t="s">
        <v>884</v>
      </c>
      <c r="H213" s="886"/>
      <c r="I213" s="887"/>
      <c r="J213" s="515">
        <v>3</v>
      </c>
    </row>
    <row r="214" spans="1:12" ht="19.5" customHeight="1" x14ac:dyDescent="0.15">
      <c r="A214" s="407"/>
      <c r="B214" s="445"/>
      <c r="C214" s="94"/>
      <c r="D214" s="528"/>
      <c r="E214" s="744"/>
      <c r="F214" s="746"/>
      <c r="G214" s="899" t="s">
        <v>712</v>
      </c>
      <c r="H214" s="889"/>
      <c r="I214" s="890"/>
      <c r="J214" s="516">
        <v>1</v>
      </c>
      <c r="L214" s="787"/>
    </row>
    <row r="215" spans="1:12" ht="19.5" customHeight="1" x14ac:dyDescent="0.15">
      <c r="A215" s="407"/>
      <c r="B215" s="445"/>
      <c r="C215" s="94"/>
      <c r="D215" s="528"/>
      <c r="E215" s="923" t="s">
        <v>717</v>
      </c>
      <c r="F215" s="924"/>
      <c r="G215" s="899" t="s">
        <v>713</v>
      </c>
      <c r="H215" s="889"/>
      <c r="I215" s="890"/>
      <c r="J215" s="516">
        <v>1</v>
      </c>
    </row>
    <row r="216" spans="1:12" ht="45.75" customHeight="1" x14ac:dyDescent="0.15">
      <c r="A216" s="407"/>
      <c r="B216" s="445"/>
      <c r="C216" s="94"/>
      <c r="D216" s="528"/>
      <c r="E216" s="745"/>
      <c r="F216" s="747"/>
      <c r="G216" s="899" t="s">
        <v>885</v>
      </c>
      <c r="H216" s="889"/>
      <c r="I216" s="890"/>
      <c r="J216" s="516">
        <v>2</v>
      </c>
    </row>
    <row r="217" spans="1:12" ht="28.5" customHeight="1" x14ac:dyDescent="0.15">
      <c r="A217" s="407"/>
      <c r="B217" s="445"/>
      <c r="C217" s="94"/>
      <c r="D217" s="528"/>
      <c r="E217" s="897" t="s">
        <v>710</v>
      </c>
      <c r="F217" s="898"/>
      <c r="G217" s="899" t="s">
        <v>714</v>
      </c>
      <c r="H217" s="889"/>
      <c r="I217" s="890"/>
      <c r="J217" s="516">
        <v>1</v>
      </c>
    </row>
    <row r="218" spans="1:12" ht="28.5" customHeight="1" thickBot="1" x14ac:dyDescent="0.2">
      <c r="A218" s="407"/>
      <c r="B218" s="445"/>
      <c r="C218" s="94"/>
      <c r="D218" s="528"/>
      <c r="E218" s="897" t="s">
        <v>711</v>
      </c>
      <c r="F218" s="898"/>
      <c r="G218" s="900" t="s">
        <v>715</v>
      </c>
      <c r="H218" s="892"/>
      <c r="I218" s="893"/>
      <c r="J218" s="516">
        <v>1</v>
      </c>
    </row>
    <row r="219" spans="1:12" ht="28.5" customHeight="1" x14ac:dyDescent="0.15">
      <c r="A219" s="1"/>
      <c r="B219" s="445"/>
      <c r="C219" s="94"/>
      <c r="D219" s="466" t="s">
        <v>1014</v>
      </c>
      <c r="E219" s="530">
        <f>MAX(D213:D216)+D217+D218</f>
        <v>0</v>
      </c>
      <c r="F219" s="464" t="s">
        <v>263</v>
      </c>
      <c r="G219" s="464"/>
      <c r="H219" s="512"/>
      <c r="I219" s="512"/>
      <c r="J219" s="513"/>
    </row>
    <row r="220" spans="1:12" ht="15.75" x14ac:dyDescent="0.15">
      <c r="A220" s="474"/>
      <c r="B220" s="445"/>
      <c r="C220" s="390"/>
    </row>
    <row r="221" spans="1:12" ht="15.75" x14ac:dyDescent="0.15">
      <c r="B221" s="387">
        <v>4.2</v>
      </c>
      <c r="C221" s="397" t="s">
        <v>634</v>
      </c>
      <c r="D221" s="76"/>
      <c r="E221" s="76"/>
      <c r="F221" s="76"/>
      <c r="G221" s="76"/>
      <c r="H221" s="76"/>
      <c r="I221" s="76"/>
      <c r="J221" s="76"/>
    </row>
    <row r="222" spans="1:12" ht="15" thickBot="1" x14ac:dyDescent="0.2">
      <c r="B222" s="445"/>
      <c r="C222" s="94"/>
      <c r="D222" s="398" t="s">
        <v>641</v>
      </c>
      <c r="E222" s="408"/>
      <c r="F222" s="414"/>
      <c r="G222" s="414"/>
      <c r="H222" s="411"/>
      <c r="I222" s="411"/>
      <c r="J222" s="409" t="str">
        <f>IF(J223=0,$L$3,"")</f>
        <v/>
      </c>
    </row>
    <row r="223" spans="1:12" ht="14.25" hidden="1" thickBot="1" x14ac:dyDescent="0.2">
      <c r="B223" s="445"/>
      <c r="C223" s="94"/>
      <c r="D223" s="399"/>
      <c r="E223" s="400"/>
      <c r="F223" s="401"/>
      <c r="G223" s="401"/>
      <c r="H223" s="402"/>
      <c r="I223" s="402"/>
      <c r="J223" s="403">
        <f>スコア!M32</f>
        <v>1</v>
      </c>
    </row>
    <row r="224" spans="1:12" ht="20.100000000000001" customHeight="1" thickBot="1" x14ac:dyDescent="0.2">
      <c r="B224" s="445"/>
      <c r="C224" s="94"/>
      <c r="D224" s="404">
        <v>3</v>
      </c>
      <c r="E224" s="448" t="s">
        <v>373</v>
      </c>
      <c r="F224" s="415"/>
      <c r="G224" s="415"/>
      <c r="H224" s="415"/>
      <c r="I224" s="415"/>
      <c r="J224" s="416"/>
    </row>
    <row r="225" spans="1:10" ht="19.5" customHeight="1" x14ac:dyDescent="0.15">
      <c r="A225" s="1">
        <v>1</v>
      </c>
      <c r="B225" s="445"/>
      <c r="C225" s="94"/>
      <c r="D225" s="462" t="str">
        <f>IF(D224=$L$11,$M$6,IF(ROUNDDOWN(D224,0)=$L$6,$N$6,$M$6))</f>
        <v>　レベル　1</v>
      </c>
      <c r="E225" s="794" t="s">
        <v>165</v>
      </c>
      <c r="F225" s="795"/>
      <c r="G225" s="795"/>
      <c r="H225" s="795"/>
      <c r="I225" s="795"/>
      <c r="J225" s="796"/>
    </row>
    <row r="226" spans="1:10" ht="19.5" customHeight="1" x14ac:dyDescent="0.15">
      <c r="A226" s="1">
        <v>2</v>
      </c>
      <c r="B226" s="445"/>
      <c r="C226" s="94"/>
      <c r="D226" s="405" t="str">
        <f>IF(D224=$L$11,$M$7,IF(ROUNDDOWN(D224,0)=$L$7,$N$7,$M$7))</f>
        <v>　レベル　2</v>
      </c>
      <c r="E226" s="797" t="s">
        <v>718</v>
      </c>
      <c r="F226" s="798"/>
      <c r="G226" s="798"/>
      <c r="H226" s="798"/>
      <c r="I226" s="798"/>
      <c r="J226" s="799"/>
    </row>
    <row r="227" spans="1:10" ht="19.5" customHeight="1" x14ac:dyDescent="0.15">
      <c r="A227" s="1">
        <v>3</v>
      </c>
      <c r="B227" s="445"/>
      <c r="C227" s="94"/>
      <c r="D227" s="405" t="str">
        <f>IF(D224=$L$11,$M$8,IF(ROUNDDOWN(D224,0)=$L$8,$N$8,$M$8))</f>
        <v>■レベル　3</v>
      </c>
      <c r="E227" s="797" t="s">
        <v>719</v>
      </c>
      <c r="F227" s="798"/>
      <c r="G227" s="798"/>
      <c r="H227" s="798"/>
      <c r="I227" s="798"/>
      <c r="J227" s="799"/>
    </row>
    <row r="228" spans="1:10" ht="19.5" customHeight="1" x14ac:dyDescent="0.15">
      <c r="A228" s="1">
        <v>4</v>
      </c>
      <c r="B228" s="445"/>
      <c r="C228" s="94"/>
      <c r="D228" s="405" t="str">
        <f>IF(D224=$L$11,$M$9,IF(ROUNDDOWN(D224,0)=$L$9,$N$9,$M$9))</f>
        <v>　レベル　4</v>
      </c>
      <c r="E228" s="888" t="s">
        <v>720</v>
      </c>
      <c r="F228" s="889"/>
      <c r="G228" s="889"/>
      <c r="H228" s="889"/>
      <c r="I228" s="889"/>
      <c r="J228" s="890"/>
    </row>
    <row r="229" spans="1:10" ht="35.1" customHeight="1" x14ac:dyDescent="0.15">
      <c r="A229" s="1">
        <v>5</v>
      </c>
      <c r="B229" s="445"/>
      <c r="C229" s="94"/>
      <c r="D229" s="406" t="str">
        <f>IF(D224=$L$11,$M$10,IF(ROUNDDOWN(D224,0)=$L$10,$N$10,$M$10))</f>
        <v>　レベル　5</v>
      </c>
      <c r="E229" s="891" t="s">
        <v>886</v>
      </c>
      <c r="F229" s="892"/>
      <c r="G229" s="892"/>
      <c r="H229" s="892"/>
      <c r="I229" s="892"/>
      <c r="J229" s="893"/>
    </row>
    <row r="230" spans="1:10" ht="15.75" x14ac:dyDescent="0.15">
      <c r="A230" s="407">
        <v>0</v>
      </c>
      <c r="B230" s="445"/>
      <c r="C230" s="390"/>
    </row>
    <row r="231" spans="1:10" ht="15" thickBot="1" x14ac:dyDescent="0.2">
      <c r="B231" s="445"/>
      <c r="C231" s="94"/>
      <c r="D231" s="398" t="s">
        <v>372</v>
      </c>
      <c r="E231" s="408"/>
      <c r="F231" s="414"/>
      <c r="G231" s="414"/>
      <c r="H231" s="411"/>
      <c r="I231" s="411"/>
      <c r="J231" s="409" t="str">
        <f>IF(J232=0,$L$3,"")</f>
        <v/>
      </c>
    </row>
    <row r="232" spans="1:10" ht="14.25" hidden="1" thickBot="1" x14ac:dyDescent="0.2">
      <c r="B232" s="445"/>
      <c r="C232" s="94"/>
      <c r="D232" s="399"/>
      <c r="E232" s="400"/>
      <c r="F232" s="401"/>
      <c r="G232" s="401"/>
      <c r="H232" s="402"/>
      <c r="I232" s="402"/>
      <c r="J232" s="403">
        <f>スコア!M33</f>
        <v>1</v>
      </c>
    </row>
    <row r="233" spans="1:10" ht="20.100000000000001" customHeight="1" thickBot="1" x14ac:dyDescent="0.2">
      <c r="B233" s="445"/>
      <c r="C233" s="94"/>
      <c r="D233" s="404">
        <v>3</v>
      </c>
      <c r="E233" s="448" t="s">
        <v>373</v>
      </c>
      <c r="F233" s="415"/>
      <c r="G233" s="415"/>
      <c r="H233" s="415"/>
      <c r="I233" s="415"/>
      <c r="J233" s="416"/>
    </row>
    <row r="234" spans="1:10" ht="19.5" customHeight="1" x14ac:dyDescent="0.15">
      <c r="A234" s="1">
        <v>1</v>
      </c>
      <c r="B234" s="445"/>
      <c r="C234" s="94"/>
      <c r="D234" s="462" t="str">
        <f>IF(D233=$L$11,$M$6,IF(ROUNDDOWN(D233,0)=$L$6,$N$6,$M$6))</f>
        <v>　レベル　1</v>
      </c>
      <c r="E234" s="885" t="s">
        <v>887</v>
      </c>
      <c r="F234" s="886"/>
      <c r="G234" s="886"/>
      <c r="H234" s="886"/>
      <c r="I234" s="886"/>
      <c r="J234" s="887"/>
    </row>
    <row r="235" spans="1:10" ht="20.100000000000001" customHeight="1" x14ac:dyDescent="0.15">
      <c r="A235" s="1">
        <v>2</v>
      </c>
      <c r="B235" s="445"/>
      <c r="C235" s="94"/>
      <c r="D235" s="405" t="str">
        <f>IF(D233=$L$11,$M$7,IF(ROUNDDOWN(D233,0)=$L$7,$N$7,$M$7))</f>
        <v>　レベル　2</v>
      </c>
      <c r="E235" s="717" t="s">
        <v>645</v>
      </c>
      <c r="F235" s="798"/>
      <c r="G235" s="798"/>
      <c r="H235" s="798"/>
      <c r="I235" s="798"/>
      <c r="J235" s="799"/>
    </row>
    <row r="236" spans="1:10" ht="48" customHeight="1" x14ac:dyDescent="0.15">
      <c r="A236" s="1">
        <v>3</v>
      </c>
      <c r="B236" s="445"/>
      <c r="C236" s="94"/>
      <c r="D236" s="405" t="str">
        <f>IF(D233=$L$11,$M$8,IF(ROUNDDOWN(D233,0)=$L$8,$N$8,$M$8))</f>
        <v>■レベル　3</v>
      </c>
      <c r="E236" s="888" t="s">
        <v>888</v>
      </c>
      <c r="F236" s="889"/>
      <c r="G236" s="889"/>
      <c r="H236" s="889"/>
      <c r="I236" s="889"/>
      <c r="J236" s="890"/>
    </row>
    <row r="237" spans="1:10" ht="21" customHeight="1" x14ac:dyDescent="0.15">
      <c r="A237" s="1">
        <v>4</v>
      </c>
      <c r="B237" s="445"/>
      <c r="C237" s="94"/>
      <c r="D237" s="405" t="str">
        <f>IF(D233=$L$11,$M$9,IF(ROUNDDOWN(D233,0)=$L$9,$N$9,$M$9))</f>
        <v>　レベル　4</v>
      </c>
      <c r="E237" s="914" t="s">
        <v>889</v>
      </c>
      <c r="F237" s="915"/>
      <c r="G237" s="915"/>
      <c r="H237" s="915"/>
      <c r="I237" s="915"/>
      <c r="J237" s="916"/>
    </row>
    <row r="238" spans="1:10" ht="48" customHeight="1" x14ac:dyDescent="0.15">
      <c r="A238" s="1">
        <v>5</v>
      </c>
      <c r="B238" s="445"/>
      <c r="C238" s="94"/>
      <c r="D238" s="406" t="str">
        <f>IF(D233=$L$11,$M$10,IF(ROUNDDOWN(D233,0)=$L$10,$N$10,$M$10))</f>
        <v>　レベル　5</v>
      </c>
      <c r="E238" s="891" t="s">
        <v>890</v>
      </c>
      <c r="F238" s="892"/>
      <c r="G238" s="892"/>
      <c r="H238" s="892"/>
      <c r="I238" s="892"/>
      <c r="J238" s="893"/>
    </row>
    <row r="239" spans="1:10" ht="45" customHeight="1" x14ac:dyDescent="0.15">
      <c r="A239" s="407">
        <v>0</v>
      </c>
      <c r="B239" s="445"/>
      <c r="C239" s="390"/>
      <c r="D239" s="920" t="s">
        <v>891</v>
      </c>
      <c r="E239" s="920"/>
      <c r="F239" s="920"/>
      <c r="G239" s="920"/>
      <c r="H239" s="920"/>
      <c r="I239" s="920"/>
      <c r="J239" s="920"/>
    </row>
    <row r="240" spans="1:10" ht="16.5" thickBot="1" x14ac:dyDescent="0.2">
      <c r="B240" s="387">
        <v>4.3</v>
      </c>
      <c r="C240" s="397" t="s">
        <v>515</v>
      </c>
      <c r="D240" s="76"/>
      <c r="E240" s="408"/>
      <c r="F240" s="414"/>
      <c r="G240" s="414"/>
      <c r="H240" s="411"/>
      <c r="I240" s="411"/>
      <c r="J240" s="409" t="str">
        <f>IF(J241=0,$L$3,"")</f>
        <v/>
      </c>
    </row>
    <row r="241" spans="1:10" ht="14.25" hidden="1" thickBot="1" x14ac:dyDescent="0.2">
      <c r="B241" s="445"/>
      <c r="C241" s="94"/>
      <c r="D241" s="399"/>
      <c r="E241" s="400"/>
      <c r="F241" s="401"/>
      <c r="G241" s="401"/>
      <c r="H241" s="402"/>
      <c r="I241" s="402"/>
      <c r="J241" s="403">
        <f>スコア!M34</f>
        <v>1</v>
      </c>
    </row>
    <row r="242" spans="1:10" ht="20.100000000000001" customHeight="1" thickBot="1" x14ac:dyDescent="0.2">
      <c r="B242" s="445"/>
      <c r="C242" s="94"/>
      <c r="D242" s="404">
        <v>3</v>
      </c>
      <c r="E242" s="448" t="s">
        <v>373</v>
      </c>
      <c r="F242" s="415"/>
      <c r="G242" s="415"/>
      <c r="H242" s="415"/>
      <c r="I242" s="415"/>
      <c r="J242" s="416"/>
    </row>
    <row r="243" spans="1:10" ht="20.100000000000001" customHeight="1" x14ac:dyDescent="0.15">
      <c r="A243" s="1">
        <v>1</v>
      </c>
      <c r="B243" s="445"/>
      <c r="C243" s="94"/>
      <c r="D243" s="462" t="str">
        <f>IF(D242=$L$11,$M$6,IF(ROUNDDOWN(D242,0)=$L$6,$N$6,$M$6))</f>
        <v>　レベル　1</v>
      </c>
      <c r="E243" s="794" t="s">
        <v>165</v>
      </c>
      <c r="F243" s="795"/>
      <c r="G243" s="795"/>
      <c r="H243" s="795"/>
      <c r="I243" s="795"/>
      <c r="J243" s="796"/>
    </row>
    <row r="244" spans="1:10" ht="20.100000000000001" customHeight="1" x14ac:dyDescent="0.15">
      <c r="A244" s="1">
        <v>2</v>
      </c>
      <c r="B244" s="445"/>
      <c r="C244" s="94"/>
      <c r="D244" s="405" t="str">
        <f>IF(D242=$L$11,$M$7,IF(ROUNDDOWN(D242,0)=$L$7,$N$7,$M$7))</f>
        <v>　レベル　2</v>
      </c>
      <c r="E244" s="717" t="s">
        <v>721</v>
      </c>
      <c r="F244" s="798"/>
      <c r="G244" s="798"/>
      <c r="H244" s="798"/>
      <c r="I244" s="798"/>
      <c r="J244" s="799"/>
    </row>
    <row r="245" spans="1:10" ht="20.100000000000001" customHeight="1" x14ac:dyDescent="0.15">
      <c r="A245" s="1">
        <v>3</v>
      </c>
      <c r="B245" s="445"/>
      <c r="C245" s="94"/>
      <c r="D245" s="405" t="str">
        <f>IF(D242=$L$11,$M$8,IF(ROUNDDOWN(D242,0)=$L$8,$N$8,$M$8))</f>
        <v>■レベル　3</v>
      </c>
      <c r="E245" s="797" t="s">
        <v>892</v>
      </c>
      <c r="F245" s="798"/>
      <c r="G245" s="798"/>
      <c r="H245" s="798"/>
      <c r="I245" s="798"/>
      <c r="J245" s="799"/>
    </row>
    <row r="246" spans="1:10" ht="20.100000000000001" customHeight="1" x14ac:dyDescent="0.15">
      <c r="A246" s="1">
        <v>4</v>
      </c>
      <c r="B246" s="445"/>
      <c r="C246" s="94"/>
      <c r="D246" s="405" t="str">
        <f>IF(D242=$L$11,$M$9,IF(ROUNDDOWN(D242,0)=$L$9,$N$9,$M$9))</f>
        <v>　レベル　4</v>
      </c>
      <c r="E246" s="717" t="s">
        <v>893</v>
      </c>
      <c r="F246" s="798"/>
      <c r="G246" s="798"/>
      <c r="H246" s="798"/>
      <c r="I246" s="798"/>
      <c r="J246" s="799"/>
    </row>
    <row r="247" spans="1:10" ht="20.100000000000001" customHeight="1" x14ac:dyDescent="0.15">
      <c r="A247" s="1">
        <v>5</v>
      </c>
      <c r="B247" s="445"/>
      <c r="C247" s="94"/>
      <c r="D247" s="406" t="str">
        <f>IF(D242=$L$11,$M$10,IF(ROUNDDOWN(D242,0)=$L$10,$N$10,$M$10))</f>
        <v>　レベル　5</v>
      </c>
      <c r="E247" s="917" t="s">
        <v>894</v>
      </c>
      <c r="F247" s="918"/>
      <c r="G247" s="918"/>
      <c r="H247" s="918"/>
      <c r="I247" s="918"/>
      <c r="J247" s="919"/>
    </row>
    <row r="248" spans="1:10" ht="59.25" customHeight="1" x14ac:dyDescent="0.15">
      <c r="A248" s="407">
        <v>0</v>
      </c>
      <c r="B248" s="445"/>
      <c r="C248" s="390"/>
      <c r="D248" s="920" t="s">
        <v>895</v>
      </c>
      <c r="E248" s="920"/>
      <c r="F248" s="920"/>
      <c r="G248" s="920"/>
      <c r="H248" s="920"/>
      <c r="I248" s="920"/>
      <c r="J248" s="920"/>
    </row>
    <row r="249" spans="1:10" ht="15.75" x14ac:dyDescent="0.15">
      <c r="B249" s="387">
        <v>4.4000000000000004</v>
      </c>
      <c r="C249" s="397" t="s">
        <v>633</v>
      </c>
      <c r="D249" s="76"/>
      <c r="E249" s="76"/>
      <c r="F249" s="76"/>
      <c r="G249" s="76"/>
      <c r="H249" s="76"/>
      <c r="I249" s="76"/>
      <c r="J249" s="76"/>
    </row>
    <row r="250" spans="1:10" ht="15" thickBot="1" x14ac:dyDescent="0.2">
      <c r="B250" s="445"/>
      <c r="C250" s="94"/>
      <c r="D250" s="398" t="s">
        <v>456</v>
      </c>
      <c r="E250" s="408"/>
      <c r="F250" s="414"/>
      <c r="G250" s="414"/>
      <c r="H250" s="411"/>
      <c r="I250" s="411"/>
      <c r="J250" s="409" t="str">
        <f>IF(J251=0,$L$3,"")</f>
        <v/>
      </c>
    </row>
    <row r="251" spans="1:10" ht="14.25" hidden="1" thickBot="1" x14ac:dyDescent="0.2">
      <c r="B251" s="445"/>
      <c r="C251" s="94"/>
      <c r="D251" s="399"/>
      <c r="E251" s="400"/>
      <c r="F251" s="401"/>
      <c r="G251" s="401"/>
      <c r="H251" s="402"/>
      <c r="I251" s="402"/>
      <c r="J251" s="403">
        <f>スコア!M35</f>
        <v>1</v>
      </c>
    </row>
    <row r="252" spans="1:10" ht="20.100000000000001" customHeight="1" thickBot="1" x14ac:dyDescent="0.2">
      <c r="B252" s="445"/>
      <c r="C252" s="94"/>
      <c r="D252" s="404">
        <v>3</v>
      </c>
      <c r="E252" s="448" t="s">
        <v>373</v>
      </c>
      <c r="F252" s="415"/>
      <c r="G252" s="415"/>
      <c r="H252" s="415"/>
      <c r="I252" s="415"/>
      <c r="J252" s="416"/>
    </row>
    <row r="253" spans="1:10" ht="20.100000000000001" customHeight="1" x14ac:dyDescent="0.15">
      <c r="A253" s="1">
        <v>1</v>
      </c>
      <c r="B253" s="445"/>
      <c r="C253" s="94"/>
      <c r="D253" s="462" t="str">
        <f>IF(D252=$L$11,$M$6,IF(ROUNDDOWN(D252,0)=$L$6,$N$6,$M$6))</f>
        <v>　レベル　1</v>
      </c>
      <c r="E253" s="713" t="s">
        <v>13</v>
      </c>
      <c r="F253" s="714"/>
      <c r="G253" s="714"/>
      <c r="H253" s="714"/>
      <c r="I253" s="714"/>
      <c r="J253" s="785"/>
    </row>
    <row r="254" spans="1:10" ht="20.100000000000001" customHeight="1" x14ac:dyDescent="0.15">
      <c r="A254" s="1" t="s">
        <v>202</v>
      </c>
      <c r="B254" s="445"/>
      <c r="C254" s="94"/>
      <c r="D254" s="405" t="str">
        <f>IF(D252=$L$11,$M$7,IF(ROUNDDOWN(D252,0)=$L$7,$N$7,$M$7))</f>
        <v>　レベル　2</v>
      </c>
      <c r="E254" s="715" t="s">
        <v>145</v>
      </c>
      <c r="F254" s="716"/>
      <c r="G254" s="716"/>
      <c r="H254" s="716"/>
      <c r="I254" s="716"/>
      <c r="J254" s="778"/>
    </row>
    <row r="255" spans="1:10" ht="35.1" customHeight="1" x14ac:dyDescent="0.15">
      <c r="A255" s="1">
        <v>3</v>
      </c>
      <c r="B255" s="445"/>
      <c r="C255" s="94"/>
      <c r="D255" s="405" t="str">
        <f>IF(D252=$L$11,$M$8,IF(ROUNDDOWN(D252,0)=$L$8,$N$8,$M$8))</f>
        <v>■レベル　3</v>
      </c>
      <c r="E255" s="888" t="s">
        <v>896</v>
      </c>
      <c r="F255" s="889"/>
      <c r="G255" s="889"/>
      <c r="H255" s="889"/>
      <c r="I255" s="889"/>
      <c r="J255" s="890"/>
    </row>
    <row r="256" spans="1:10" ht="35.1" customHeight="1" x14ac:dyDescent="0.15">
      <c r="A256" s="1">
        <v>4</v>
      </c>
      <c r="B256" s="445"/>
      <c r="C256" s="94"/>
      <c r="D256" s="405" t="str">
        <f>IF(D252=$L$11,$M$9,IF(ROUNDDOWN(D252,0)=$L$9,$N$9,$M$9))</f>
        <v>　レベル　4</v>
      </c>
      <c r="E256" s="888" t="s">
        <v>897</v>
      </c>
      <c r="F256" s="889"/>
      <c r="G256" s="889"/>
      <c r="H256" s="889"/>
      <c r="I256" s="889"/>
      <c r="J256" s="890"/>
    </row>
    <row r="257" spans="1:10" ht="35.1" customHeight="1" x14ac:dyDescent="0.15">
      <c r="A257" s="1">
        <v>5</v>
      </c>
      <c r="B257" s="445"/>
      <c r="C257" s="94"/>
      <c r="D257" s="406" t="str">
        <f>IF(D252=$L$11,$M$10,IF(ROUNDDOWN(D252,0)=$L$10,$N$10,$M$10))</f>
        <v>　レベル　5</v>
      </c>
      <c r="E257" s="891" t="s">
        <v>898</v>
      </c>
      <c r="F257" s="892"/>
      <c r="G257" s="892"/>
      <c r="H257" s="892"/>
      <c r="I257" s="892"/>
      <c r="J257" s="893"/>
    </row>
    <row r="258" spans="1:10" ht="15.75" x14ac:dyDescent="0.15">
      <c r="A258" s="407">
        <v>0</v>
      </c>
      <c r="B258" s="445"/>
      <c r="C258" s="390"/>
    </row>
    <row r="259" spans="1:10" ht="15" thickBot="1" x14ac:dyDescent="0.2">
      <c r="B259" s="445"/>
      <c r="C259" s="94"/>
      <c r="D259" s="398" t="s">
        <v>457</v>
      </c>
      <c r="E259" s="408"/>
      <c r="F259" s="414"/>
      <c r="G259" s="414"/>
      <c r="H259" s="411"/>
      <c r="I259" s="411"/>
      <c r="J259" s="409" t="str">
        <f>IF(J260=0,$L$3,"")</f>
        <v/>
      </c>
    </row>
    <row r="260" spans="1:10" ht="14.25" hidden="1" thickBot="1" x14ac:dyDescent="0.2">
      <c r="B260" s="445"/>
      <c r="C260" s="94"/>
      <c r="D260" s="399"/>
      <c r="E260" s="400"/>
      <c r="F260" s="401"/>
      <c r="G260" s="401"/>
      <c r="H260" s="402"/>
      <c r="I260" s="402"/>
      <c r="J260" s="403">
        <f>スコア!M36</f>
        <v>1</v>
      </c>
    </row>
    <row r="261" spans="1:10" ht="20.100000000000001" customHeight="1" thickBot="1" x14ac:dyDescent="0.2">
      <c r="B261" s="445"/>
      <c r="C261" s="94"/>
      <c r="D261" s="404">
        <v>3</v>
      </c>
      <c r="E261" s="448" t="s">
        <v>373</v>
      </c>
      <c r="F261" s="415"/>
      <c r="G261" s="415"/>
      <c r="H261" s="415"/>
      <c r="I261" s="415"/>
      <c r="J261" s="416"/>
    </row>
    <row r="262" spans="1:10" ht="20.100000000000001" customHeight="1" x14ac:dyDescent="0.15">
      <c r="A262" s="1">
        <v>1</v>
      </c>
      <c r="B262" s="445"/>
      <c r="C262" s="94"/>
      <c r="D262" s="462" t="str">
        <f>IF(D261=$L$11,$M$6,IF(ROUNDDOWN(D261,0)=$L$6,$N$6,$M$6))</f>
        <v>　レベル　1</v>
      </c>
      <c r="E262" s="794" t="s">
        <v>13</v>
      </c>
      <c r="F262" s="795"/>
      <c r="G262" s="795"/>
      <c r="H262" s="795"/>
      <c r="I262" s="795"/>
      <c r="J262" s="796"/>
    </row>
    <row r="263" spans="1:10" ht="20.100000000000001" customHeight="1" x14ac:dyDescent="0.15">
      <c r="A263" s="1" t="s">
        <v>202</v>
      </c>
      <c r="B263" s="445"/>
      <c r="C263" s="94"/>
      <c r="D263" s="405" t="str">
        <f>IF(D261=$L$11,$M$7,IF(ROUNDDOWN(D261,0)=$L$7,$N$7,$M$7))</f>
        <v>　レベル　2</v>
      </c>
      <c r="E263" s="797" t="s">
        <v>145</v>
      </c>
      <c r="F263" s="798"/>
      <c r="G263" s="798"/>
      <c r="H263" s="798"/>
      <c r="I263" s="798"/>
      <c r="J263" s="799"/>
    </row>
    <row r="264" spans="1:10" ht="21" customHeight="1" x14ac:dyDescent="0.15">
      <c r="A264" s="1">
        <v>3</v>
      </c>
      <c r="B264" s="445"/>
      <c r="C264" s="94"/>
      <c r="D264" s="405" t="str">
        <f>IF(D261=$L$11,$M$8,IF(ROUNDDOWN(D261,0)=$L$8,$N$8,$M$8))</f>
        <v>■レベル　3</v>
      </c>
      <c r="E264" s="888" t="s">
        <v>899</v>
      </c>
      <c r="F264" s="889"/>
      <c r="G264" s="889"/>
      <c r="H264" s="889"/>
      <c r="I264" s="889"/>
      <c r="J264" s="890"/>
    </row>
    <row r="265" spans="1:10" ht="21.75" customHeight="1" x14ac:dyDescent="0.15">
      <c r="A265" s="1">
        <v>4</v>
      </c>
      <c r="B265" s="445"/>
      <c r="C265" s="94"/>
      <c r="D265" s="405" t="str">
        <f>IF(D261=$L$11,$M$9,IF(ROUNDDOWN(D261,0)=$L$9,$N$9,$M$9))</f>
        <v>　レベル　4</v>
      </c>
      <c r="E265" s="888" t="s">
        <v>900</v>
      </c>
      <c r="F265" s="889"/>
      <c r="G265" s="889"/>
      <c r="H265" s="889"/>
      <c r="I265" s="889"/>
      <c r="J265" s="890"/>
    </row>
    <row r="266" spans="1:10" ht="35.1" customHeight="1" x14ac:dyDescent="0.15">
      <c r="A266" s="1">
        <v>5</v>
      </c>
      <c r="B266" s="445"/>
      <c r="C266" s="94"/>
      <c r="D266" s="406" t="str">
        <f>IF(D261=$L$11,$M$10,IF(ROUNDDOWN(D261,0)=$L$10,$N$10,$M$10))</f>
        <v>　レベル　5</v>
      </c>
      <c r="E266" s="891" t="s">
        <v>901</v>
      </c>
      <c r="F266" s="892"/>
      <c r="G266" s="892"/>
      <c r="H266" s="892"/>
      <c r="I266" s="892"/>
      <c r="J266" s="893"/>
    </row>
    <row r="267" spans="1:10" ht="15.75" x14ac:dyDescent="0.15">
      <c r="A267" s="407">
        <v>0</v>
      </c>
      <c r="B267" s="445"/>
      <c r="C267" s="390"/>
    </row>
    <row r="268" spans="1:10" ht="15.75" x14ac:dyDescent="0.15">
      <c r="B268" s="387">
        <v>5</v>
      </c>
      <c r="C268" s="395" t="s">
        <v>516</v>
      </c>
      <c r="D268" s="395"/>
      <c r="E268" s="395"/>
      <c r="F268" s="396"/>
      <c r="G268" s="396"/>
      <c r="H268" s="396"/>
      <c r="I268" s="396"/>
      <c r="J268" s="396"/>
    </row>
    <row r="269" spans="1:10" ht="16.5" thickBot="1" x14ac:dyDescent="0.2">
      <c r="B269" s="387">
        <v>5.0999999999999996</v>
      </c>
      <c r="C269" s="397" t="s">
        <v>517</v>
      </c>
      <c r="D269" s="76"/>
      <c r="E269" s="408"/>
      <c r="F269" s="414"/>
      <c r="G269" s="414"/>
      <c r="H269" s="411"/>
      <c r="I269" s="411"/>
      <c r="J269" s="409" t="str">
        <f>IF(J270=0,$L$3,"")</f>
        <v/>
      </c>
    </row>
    <row r="270" spans="1:10" ht="14.25" hidden="1" thickBot="1" x14ac:dyDescent="0.2">
      <c r="B270" s="445"/>
      <c r="C270" s="94"/>
      <c r="D270" s="399"/>
      <c r="E270" s="400"/>
      <c r="F270" s="401"/>
      <c r="G270" s="401"/>
      <c r="H270" s="402"/>
      <c r="I270" s="402"/>
      <c r="J270" s="403">
        <f>スコア!M38</f>
        <v>1</v>
      </c>
    </row>
    <row r="271" spans="1:10" ht="20.100000000000001" customHeight="1" thickBot="1" x14ac:dyDescent="0.2">
      <c r="B271" s="445"/>
      <c r="C271" s="94"/>
      <c r="D271" s="404">
        <v>3</v>
      </c>
      <c r="E271" s="448" t="s">
        <v>373</v>
      </c>
      <c r="F271" s="415"/>
      <c r="G271" s="415"/>
      <c r="H271" s="415"/>
      <c r="I271" s="415"/>
      <c r="J271" s="416"/>
    </row>
    <row r="272" spans="1:10" ht="20.100000000000001" customHeight="1" x14ac:dyDescent="0.15">
      <c r="A272" s="1">
        <v>1</v>
      </c>
      <c r="B272" s="445"/>
      <c r="C272" s="94"/>
      <c r="D272" s="462" t="str">
        <f>IF(D271=$L$11,$M$6,IF(ROUNDDOWN(D271,0)=$L$6,$N$6,$M$6))</f>
        <v>　レベル　1</v>
      </c>
      <c r="E272" s="794" t="s">
        <v>13</v>
      </c>
      <c r="F272" s="487"/>
      <c r="G272" s="487"/>
      <c r="H272" s="487"/>
      <c r="I272" s="487"/>
      <c r="J272" s="419"/>
    </row>
    <row r="273" spans="1:10" ht="20.100000000000001" customHeight="1" x14ac:dyDescent="0.15">
      <c r="A273" s="1" t="s">
        <v>202</v>
      </c>
      <c r="B273" s="445"/>
      <c r="C273" s="94"/>
      <c r="D273" s="405" t="str">
        <f>IF(D271=$L$11,$M$7,IF(ROUNDDOWN(D271,0)=$L$7,$N$7,$M$7))</f>
        <v>　レベル　2</v>
      </c>
      <c r="E273" s="797" t="s">
        <v>145</v>
      </c>
      <c r="F273" s="486"/>
      <c r="G273" s="486"/>
      <c r="H273" s="486"/>
      <c r="I273" s="486"/>
      <c r="J273" s="489"/>
    </row>
    <row r="274" spans="1:10" ht="20.100000000000001" customHeight="1" x14ac:dyDescent="0.15">
      <c r="A274" s="1">
        <v>3</v>
      </c>
      <c r="B274" s="445"/>
      <c r="C274" s="94"/>
      <c r="D274" s="405" t="str">
        <f>IF(D271=$L$11,$M$8,IF(ROUNDDOWN(D271,0)=$L$8,$N$8,$M$8))</f>
        <v>■レベル　3</v>
      </c>
      <c r="E274" s="797" t="s">
        <v>902</v>
      </c>
      <c r="F274" s="486"/>
      <c r="G274" s="486"/>
      <c r="H274" s="486"/>
      <c r="I274" s="486"/>
      <c r="J274" s="489"/>
    </row>
    <row r="275" spans="1:10" ht="20.100000000000001" customHeight="1" x14ac:dyDescent="0.15">
      <c r="A275" s="1">
        <v>4</v>
      </c>
      <c r="B275" s="445"/>
      <c r="C275" s="94"/>
      <c r="D275" s="405" t="str">
        <f>IF(D271=$L$11,$M$9,IF(ROUNDDOWN(D271,0)=$L$9,$N$9,$M$9))</f>
        <v>　レベル　4</v>
      </c>
      <c r="E275" s="797" t="s">
        <v>903</v>
      </c>
      <c r="F275" s="486"/>
      <c r="G275" s="486"/>
      <c r="H275" s="486"/>
      <c r="I275" s="486"/>
      <c r="J275" s="489"/>
    </row>
    <row r="276" spans="1:10" ht="20.100000000000001" customHeight="1" x14ac:dyDescent="0.15">
      <c r="A276" s="1">
        <v>5</v>
      </c>
      <c r="B276" s="445"/>
      <c r="C276" s="94"/>
      <c r="D276" s="406" t="str">
        <f>IF(D271=$L$11,$M$10,IF(ROUNDDOWN(D271,0)=$L$10,$N$10,$M$10))</f>
        <v>　レベル　5</v>
      </c>
      <c r="E276" s="791" t="s">
        <v>904</v>
      </c>
      <c r="F276" s="488"/>
      <c r="G276" s="488"/>
      <c r="H276" s="488"/>
      <c r="I276" s="488"/>
      <c r="J276" s="420"/>
    </row>
    <row r="277" spans="1:10" ht="15.75" x14ac:dyDescent="0.15">
      <c r="A277" s="407">
        <v>0</v>
      </c>
      <c r="B277" s="445"/>
      <c r="C277" s="390"/>
    </row>
    <row r="278" spans="1:10" ht="16.5" thickBot="1" x14ac:dyDescent="0.2">
      <c r="B278" s="387">
        <v>5.2</v>
      </c>
      <c r="C278" s="397" t="s">
        <v>518</v>
      </c>
      <c r="D278" s="76"/>
      <c r="E278" s="408"/>
      <c r="F278" s="414"/>
      <c r="G278" s="414"/>
      <c r="H278" s="411"/>
      <c r="I278" s="411"/>
      <c r="J278" s="409" t="str">
        <f>IF(J279=0,$L$3,"")</f>
        <v/>
      </c>
    </row>
    <row r="279" spans="1:10" ht="14.25" hidden="1" thickBot="1" x14ac:dyDescent="0.2">
      <c r="B279" s="445"/>
      <c r="C279" s="94"/>
      <c r="D279" s="399"/>
      <c r="E279" s="400"/>
      <c r="F279" s="401"/>
      <c r="G279" s="401"/>
      <c r="H279" s="402"/>
      <c r="I279" s="402"/>
      <c r="J279" s="403">
        <f>スコア!M39</f>
        <v>1</v>
      </c>
    </row>
    <row r="280" spans="1:10" ht="20.100000000000001" customHeight="1" thickBot="1" x14ac:dyDescent="0.2">
      <c r="B280" s="445"/>
      <c r="C280" s="94"/>
      <c r="D280" s="404">
        <v>3</v>
      </c>
      <c r="E280" s="448" t="s">
        <v>373</v>
      </c>
      <c r="F280" s="415"/>
      <c r="G280" s="415"/>
      <c r="H280" s="415"/>
      <c r="I280" s="415"/>
      <c r="J280" s="416"/>
    </row>
    <row r="281" spans="1:10" ht="20.100000000000001" customHeight="1" x14ac:dyDescent="0.15">
      <c r="A281" s="1" t="s">
        <v>202</v>
      </c>
      <c r="B281" s="445"/>
      <c r="C281" s="94"/>
      <c r="D281" s="462" t="str">
        <f>IF(D280=$L$11,$M$6,IF(ROUNDDOWN(D280,0)=$L$6,$N$6,$M$6))</f>
        <v>　レベル　1</v>
      </c>
      <c r="E281" s="794" t="s">
        <v>145</v>
      </c>
      <c r="F281" s="795"/>
      <c r="G281" s="795"/>
      <c r="H281" s="795"/>
      <c r="I281" s="795"/>
      <c r="J281" s="796"/>
    </row>
    <row r="282" spans="1:10" ht="20.100000000000001" customHeight="1" x14ac:dyDescent="0.15">
      <c r="A282" s="1">
        <v>2</v>
      </c>
      <c r="B282" s="445"/>
      <c r="C282" s="94"/>
      <c r="D282" s="405" t="str">
        <f>IF(D280=$L$11,$M$7,IF(ROUNDDOWN(D280,0)=$L$7,$N$7,$M$7))</f>
        <v>　レベル　2</v>
      </c>
      <c r="E282" s="797" t="s">
        <v>905</v>
      </c>
      <c r="F282" s="798"/>
      <c r="G282" s="798"/>
      <c r="H282" s="798"/>
      <c r="I282" s="798"/>
      <c r="J282" s="799"/>
    </row>
    <row r="283" spans="1:10" ht="33" customHeight="1" x14ac:dyDescent="0.15">
      <c r="A283" s="1">
        <v>3</v>
      </c>
      <c r="B283" s="445"/>
      <c r="C283" s="94"/>
      <c r="D283" s="405" t="str">
        <f>IF(D280=$L$11,$M$8,IF(ROUNDDOWN(D280,0)=$L$8,$N$8,$M$8))</f>
        <v>■レベル　3</v>
      </c>
      <c r="E283" s="888" t="s">
        <v>906</v>
      </c>
      <c r="F283" s="889"/>
      <c r="G283" s="889"/>
      <c r="H283" s="889"/>
      <c r="I283" s="889"/>
      <c r="J283" s="890"/>
    </row>
    <row r="284" spans="1:10" ht="20.100000000000001" customHeight="1" x14ac:dyDescent="0.15">
      <c r="A284" s="1">
        <v>4</v>
      </c>
      <c r="B284" s="445"/>
      <c r="C284" s="94"/>
      <c r="D284" s="405" t="str">
        <f>IF(D280=$L$11,$M$9,IF(ROUNDDOWN(D280,0)=$L$9,$N$9,$M$9))</f>
        <v>　レベル　4</v>
      </c>
      <c r="E284" s="576" t="s">
        <v>907</v>
      </c>
      <c r="F284" s="798"/>
      <c r="G284" s="798"/>
      <c r="H284" s="798"/>
      <c r="I284" s="798"/>
      <c r="J284" s="799"/>
    </row>
    <row r="285" spans="1:10" ht="36" customHeight="1" x14ac:dyDescent="0.15">
      <c r="A285" s="1">
        <v>5</v>
      </c>
      <c r="B285" s="445"/>
      <c r="C285" s="94"/>
      <c r="D285" s="406" t="str">
        <f>IF(D280=$L$11,$M$10,IF(ROUNDDOWN(D280,0)=$L$10,$N$10,$M$10))</f>
        <v>　レベル　5</v>
      </c>
      <c r="E285" s="891" t="s">
        <v>908</v>
      </c>
      <c r="F285" s="892"/>
      <c r="G285" s="892"/>
      <c r="H285" s="892"/>
      <c r="I285" s="892"/>
      <c r="J285" s="893"/>
    </row>
    <row r="286" spans="1:10" ht="15.75" x14ac:dyDescent="0.15">
      <c r="A286" s="407">
        <v>0</v>
      </c>
      <c r="B286" s="445"/>
      <c r="C286" s="390"/>
    </row>
    <row r="287" spans="1:10" ht="15.75" x14ac:dyDescent="0.15">
      <c r="B287" s="387">
        <v>5.3</v>
      </c>
      <c r="C287" s="397" t="s">
        <v>519</v>
      </c>
      <c r="D287" s="76"/>
      <c r="E287" s="408"/>
      <c r="F287" s="414"/>
      <c r="G287" s="414"/>
      <c r="H287" s="411"/>
      <c r="I287" s="411"/>
      <c r="J287" s="409" t="str">
        <f>IF(J288=0,$L$3,"")</f>
        <v/>
      </c>
    </row>
    <row r="288" spans="1:10" hidden="1" x14ac:dyDescent="0.15">
      <c r="B288" s="445"/>
      <c r="C288" s="94"/>
      <c r="D288" s="399"/>
      <c r="E288" s="400"/>
      <c r="F288" s="401"/>
      <c r="G288" s="401"/>
      <c r="H288" s="402"/>
      <c r="I288" s="402"/>
      <c r="J288" s="403">
        <f>スコア!M40</f>
        <v>1</v>
      </c>
    </row>
    <row r="289" spans="1:10" ht="20.100000000000001" customHeight="1" x14ac:dyDescent="0.15">
      <c r="B289" s="445"/>
      <c r="C289" s="94"/>
      <c r="D289" s="699">
        <f>D297</f>
        <v>2</v>
      </c>
      <c r="E289" s="415" t="s">
        <v>373</v>
      </c>
      <c r="F289" s="415"/>
      <c r="G289" s="415"/>
      <c r="H289" s="415"/>
      <c r="I289" s="415"/>
      <c r="J289" s="514" t="s">
        <v>426</v>
      </c>
    </row>
    <row r="290" spans="1:10" ht="20.100000000000001" customHeight="1" x14ac:dyDescent="0.15">
      <c r="A290" s="1" t="s">
        <v>202</v>
      </c>
      <c r="B290" s="445"/>
      <c r="C290" s="94"/>
      <c r="D290" s="405" t="str">
        <f>IF(D289=$L$11,$M$6,IF(ROUNDDOWN(D289,0)=$L$6,$N$6,$M$6))</f>
        <v>　レベル　1</v>
      </c>
      <c r="E290" s="794" t="s">
        <v>145</v>
      </c>
      <c r="F290" s="795"/>
      <c r="G290" s="795"/>
      <c r="H290" s="795"/>
      <c r="I290" s="795"/>
      <c r="J290" s="911" t="s">
        <v>458</v>
      </c>
    </row>
    <row r="291" spans="1:10" ht="20.100000000000001" customHeight="1" x14ac:dyDescent="0.15">
      <c r="A291" s="1">
        <v>2</v>
      </c>
      <c r="B291" s="445"/>
      <c r="C291" s="94"/>
      <c r="D291" s="405" t="str">
        <f>IF(D289=$L$11,$M$7,IF(ROUNDDOWN(D289,0)=$L$7,$N$7,$M$7))</f>
        <v>■レベル　2</v>
      </c>
      <c r="E291" s="797" t="s">
        <v>723</v>
      </c>
      <c r="F291" s="798"/>
      <c r="G291" s="798"/>
      <c r="H291" s="798"/>
      <c r="I291" s="798"/>
      <c r="J291" s="912"/>
    </row>
    <row r="292" spans="1:10" ht="20.100000000000001" customHeight="1" x14ac:dyDescent="0.15">
      <c r="A292" s="1">
        <v>3</v>
      </c>
      <c r="B292" s="445"/>
      <c r="C292" s="94"/>
      <c r="D292" s="405" t="str">
        <f>IF(D289=$L$11,$M$8,IF(ROUNDDOWN(D289,0)=$L$8,$N$8,$M$8))</f>
        <v>　レベル　3</v>
      </c>
      <c r="E292" s="797" t="s">
        <v>724</v>
      </c>
      <c r="F292" s="798"/>
      <c r="G292" s="798"/>
      <c r="H292" s="798"/>
      <c r="I292" s="798"/>
      <c r="J292" s="912"/>
    </row>
    <row r="293" spans="1:10" ht="35.1" customHeight="1" x14ac:dyDescent="0.15">
      <c r="A293" s="1">
        <v>4</v>
      </c>
      <c r="B293" s="445"/>
      <c r="C293" s="94"/>
      <c r="D293" s="405" t="str">
        <f>IF(D289=$L$11,$M$9,IF(ROUNDDOWN(D289,0)=$L$9,$N$9,$M$9))</f>
        <v>　レベル　4</v>
      </c>
      <c r="E293" s="888" t="s">
        <v>725</v>
      </c>
      <c r="F293" s="889"/>
      <c r="G293" s="889"/>
      <c r="H293" s="889"/>
      <c r="I293" s="890"/>
      <c r="J293" s="912"/>
    </row>
    <row r="294" spans="1:10" ht="35.1" customHeight="1" thickBot="1" x14ac:dyDescent="0.2">
      <c r="A294" s="1">
        <v>5</v>
      </c>
      <c r="B294" s="445"/>
      <c r="C294" s="94"/>
      <c r="D294" s="406" t="str">
        <f>IF(D289=$L$11,$M$10,IF(ROUNDDOWN(D289,0)=$L$10,$N$10,$M$10))</f>
        <v>　レベル　5</v>
      </c>
      <c r="E294" s="891" t="s">
        <v>726</v>
      </c>
      <c r="F294" s="892"/>
      <c r="G294" s="892"/>
      <c r="H294" s="892"/>
      <c r="I294" s="893"/>
      <c r="J294" s="913"/>
    </row>
    <row r="295" spans="1:10" ht="19.5" customHeight="1" thickBot="1" x14ac:dyDescent="0.2">
      <c r="A295" s="407">
        <v>0</v>
      </c>
      <c r="B295" s="445"/>
      <c r="C295" s="390"/>
      <c r="D295" s="404">
        <v>0</v>
      </c>
      <c r="E295" s="518" t="s">
        <v>238</v>
      </c>
      <c r="F295" s="463" t="s">
        <v>261</v>
      </c>
      <c r="G295" s="518"/>
    </row>
    <row r="296" spans="1:10" ht="15.75" x14ac:dyDescent="0.15">
      <c r="B296" s="445"/>
      <c r="C296" s="94"/>
      <c r="D296" s="465" t="s">
        <v>432</v>
      </c>
      <c r="E296" s="76"/>
      <c r="F296" s="76"/>
      <c r="G296" s="76"/>
      <c r="H296" s="417"/>
      <c r="I296" s="590"/>
      <c r="J296" s="413"/>
    </row>
    <row r="297" spans="1:10" ht="20.100000000000001" customHeight="1" thickBot="1" x14ac:dyDescent="0.2">
      <c r="B297" s="445"/>
      <c r="C297" s="94"/>
      <c r="D297" s="657">
        <f>IF(F295=$N$3,IF(E304&lt;1,2,IF(E304=1,3,IF(E304=2,4,IF(E304&gt;=3,5)))),D295)</f>
        <v>2</v>
      </c>
      <c r="E297" s="656" t="s">
        <v>562</v>
      </c>
      <c r="F297" s="591"/>
      <c r="G297" s="591"/>
      <c r="H297" s="894" t="s">
        <v>612</v>
      </c>
      <c r="I297" s="895"/>
      <c r="J297" s="896"/>
    </row>
    <row r="298" spans="1:10" ht="35.1" customHeight="1" x14ac:dyDescent="0.15">
      <c r="B298" s="445"/>
      <c r="C298" s="94"/>
      <c r="D298" s="410"/>
      <c r="E298" s="902" t="s">
        <v>909</v>
      </c>
      <c r="F298" s="886"/>
      <c r="G298" s="903"/>
      <c r="H298" s="901" t="s">
        <v>914</v>
      </c>
      <c r="I298" s="886"/>
      <c r="J298" s="887"/>
    </row>
    <row r="299" spans="1:10" ht="35.1" customHeight="1" x14ac:dyDescent="0.15">
      <c r="B299" s="445"/>
      <c r="C299" s="94"/>
      <c r="D299" s="412"/>
      <c r="E299" s="897" t="s">
        <v>910</v>
      </c>
      <c r="F299" s="889"/>
      <c r="G299" s="898"/>
      <c r="H299" s="899" t="s">
        <v>915</v>
      </c>
      <c r="I299" s="889"/>
      <c r="J299" s="890"/>
    </row>
    <row r="300" spans="1:10" ht="20.100000000000001" customHeight="1" x14ac:dyDescent="0.15">
      <c r="B300" s="445"/>
      <c r="C300" s="94"/>
      <c r="D300" s="412"/>
      <c r="E300" s="897" t="s">
        <v>911</v>
      </c>
      <c r="F300" s="889"/>
      <c r="G300" s="898"/>
      <c r="H300" s="899" t="s">
        <v>916</v>
      </c>
      <c r="I300" s="889"/>
      <c r="J300" s="890"/>
    </row>
    <row r="301" spans="1:10" ht="35.1" customHeight="1" x14ac:dyDescent="0.15">
      <c r="D301" s="412"/>
      <c r="E301" s="897" t="s">
        <v>727</v>
      </c>
      <c r="F301" s="889"/>
      <c r="G301" s="898"/>
      <c r="H301" s="899" t="s">
        <v>917</v>
      </c>
      <c r="I301" s="889"/>
      <c r="J301" s="890"/>
    </row>
    <row r="302" spans="1:10" ht="53.25" customHeight="1" x14ac:dyDescent="0.15">
      <c r="D302" s="412"/>
      <c r="E302" s="897" t="s">
        <v>912</v>
      </c>
      <c r="F302" s="889"/>
      <c r="G302" s="898"/>
      <c r="H302" s="899" t="s">
        <v>918</v>
      </c>
      <c r="I302" s="889"/>
      <c r="J302" s="890"/>
    </row>
    <row r="303" spans="1:10" ht="35.1" customHeight="1" thickBot="1" x14ac:dyDescent="0.2">
      <c r="D303" s="658"/>
      <c r="E303" s="909" t="s">
        <v>913</v>
      </c>
      <c r="F303" s="892"/>
      <c r="G303" s="910"/>
      <c r="H303" s="900" t="s">
        <v>919</v>
      </c>
      <c r="I303" s="892"/>
      <c r="J303" s="893"/>
    </row>
    <row r="304" spans="1:10" ht="20.100000000000001" customHeight="1" x14ac:dyDescent="0.15">
      <c r="D304" s="466" t="s">
        <v>264</v>
      </c>
      <c r="E304" s="512">
        <f>COUNTIF(D298:D303,$M$4)</f>
        <v>0</v>
      </c>
      <c r="F304" s="512"/>
      <c r="G304" s="512"/>
      <c r="H304" s="512"/>
      <c r="I304" s="512"/>
      <c r="J304" s="513"/>
    </row>
    <row r="305" spans="1:10" x14ac:dyDescent="0.15"/>
    <row r="306" spans="1:10" ht="15.75" x14ac:dyDescent="0.15">
      <c r="B306" s="387">
        <v>5.4</v>
      </c>
      <c r="C306" s="397" t="s">
        <v>459</v>
      </c>
      <c r="D306" s="76"/>
      <c r="E306" s="408"/>
      <c r="F306" s="414"/>
      <c r="G306" s="414"/>
      <c r="H306" s="411"/>
      <c r="I306" s="411"/>
      <c r="J306" s="409" t="str">
        <f>IF(J307=0,$L$3,"")</f>
        <v/>
      </c>
    </row>
    <row r="307" spans="1:10" hidden="1" x14ac:dyDescent="0.15">
      <c r="B307" s="445"/>
      <c r="C307" s="94"/>
      <c r="D307" s="399"/>
      <c r="E307" s="400"/>
      <c r="F307" s="401"/>
      <c r="G307" s="401"/>
      <c r="H307" s="402"/>
      <c r="I307" s="402"/>
      <c r="J307" s="403">
        <f>スコア!M41</f>
        <v>1</v>
      </c>
    </row>
    <row r="308" spans="1:10" ht="20.100000000000001" customHeight="1" x14ac:dyDescent="0.15">
      <c r="B308" s="445"/>
      <c r="C308" s="94"/>
      <c r="D308" s="699">
        <f>D316</f>
        <v>1</v>
      </c>
      <c r="E308" s="712" t="s">
        <v>373</v>
      </c>
      <c r="F308" s="712"/>
      <c r="G308" s="712"/>
      <c r="H308" s="712"/>
      <c r="I308" s="712"/>
      <c r="J308" s="514" t="s">
        <v>426</v>
      </c>
    </row>
    <row r="309" spans="1:10" ht="20.100000000000001" customHeight="1" x14ac:dyDescent="0.15">
      <c r="A309" s="1">
        <v>1</v>
      </c>
      <c r="B309" s="445"/>
      <c r="C309" s="94"/>
      <c r="D309" s="405" t="str">
        <f>IF(D308=$L$11,$M$6,IF(ROUNDDOWN(D308,0)=$L$6,$N$6,$M$6))</f>
        <v>■レベル　1</v>
      </c>
      <c r="E309" s="713" t="s">
        <v>165</v>
      </c>
      <c r="F309" s="714"/>
      <c r="G309" s="714"/>
      <c r="H309" s="714"/>
      <c r="I309" s="714"/>
      <c r="J309" s="911" t="s">
        <v>663</v>
      </c>
    </row>
    <row r="310" spans="1:10" ht="20.100000000000001" customHeight="1" x14ac:dyDescent="0.15">
      <c r="A310" s="1">
        <v>2</v>
      </c>
      <c r="B310" s="445"/>
      <c r="C310" s="94"/>
      <c r="D310" s="405" t="str">
        <f>IF(D308=$L$11,$M$7,IF(ROUNDDOWN(D308,0)=$L$7,$N$7,$M$7))</f>
        <v>　レベル　2</v>
      </c>
      <c r="E310" s="715" t="s">
        <v>563</v>
      </c>
      <c r="F310" s="716"/>
      <c r="G310" s="716"/>
      <c r="H310" s="716"/>
      <c r="I310" s="716"/>
      <c r="J310" s="912"/>
    </row>
    <row r="311" spans="1:10" ht="35.1" customHeight="1" x14ac:dyDescent="0.15">
      <c r="A311" s="1">
        <v>3</v>
      </c>
      <c r="B311" s="445"/>
      <c r="C311" s="94"/>
      <c r="D311" s="405" t="str">
        <f>IF(D308=$L$11,$M$8,IF(ROUNDDOWN(D308,0)=$L$8,$N$8,$M$8))</f>
        <v>　レベル　3</v>
      </c>
      <c r="E311" s="888" t="s">
        <v>920</v>
      </c>
      <c r="F311" s="889"/>
      <c r="G311" s="889"/>
      <c r="H311" s="889"/>
      <c r="I311" s="890"/>
      <c r="J311" s="912"/>
    </row>
    <row r="312" spans="1:10" ht="35.1" customHeight="1" x14ac:dyDescent="0.15">
      <c r="A312" s="1">
        <v>4</v>
      </c>
      <c r="B312" s="445"/>
      <c r="C312" s="94"/>
      <c r="D312" s="405" t="str">
        <f>IF(D308=$L$11,$M$9,IF(ROUNDDOWN(D308,0)=$L$9,$N$9,$M$9))</f>
        <v>　レベル　4</v>
      </c>
      <c r="E312" s="888" t="s">
        <v>921</v>
      </c>
      <c r="F312" s="889"/>
      <c r="G312" s="889"/>
      <c r="H312" s="889"/>
      <c r="I312" s="890"/>
      <c r="J312" s="912"/>
    </row>
    <row r="313" spans="1:10" ht="20.100000000000001" customHeight="1" thickBot="1" x14ac:dyDescent="0.2">
      <c r="A313" s="1">
        <v>5</v>
      </c>
      <c r="B313" s="445"/>
      <c r="C313" s="94"/>
      <c r="D313" s="406" t="str">
        <f>IF(D308=$L$11,$M$10,IF(ROUNDDOWN(D308,0)=$L$10,$N$10,$M$10))</f>
        <v>　レベル　5</v>
      </c>
      <c r="E313" s="760" t="s">
        <v>922</v>
      </c>
      <c r="F313" s="804"/>
      <c r="G313" s="804"/>
      <c r="H313" s="804"/>
      <c r="I313" s="805"/>
      <c r="J313" s="913"/>
    </row>
    <row r="314" spans="1:10" ht="19.5" customHeight="1" thickBot="1" x14ac:dyDescent="0.2">
      <c r="A314" s="407">
        <v>0</v>
      </c>
      <c r="B314" s="445"/>
      <c r="C314" s="390"/>
      <c r="D314" s="404">
        <v>5</v>
      </c>
      <c r="E314" s="518" t="s">
        <v>238</v>
      </c>
      <c r="F314" s="463" t="s">
        <v>261</v>
      </c>
      <c r="G314" s="518"/>
      <c r="H314" s="518"/>
      <c r="I314" s="518"/>
      <c r="J314" s="474"/>
    </row>
    <row r="315" spans="1:10" ht="15.75" x14ac:dyDescent="0.15">
      <c r="B315" s="445"/>
      <c r="C315" s="94"/>
      <c r="D315" s="465" t="s">
        <v>728</v>
      </c>
      <c r="E315" s="76"/>
      <c r="F315" s="76"/>
      <c r="G315" s="76"/>
      <c r="H315" s="417"/>
      <c r="I315" s="590"/>
      <c r="J315" s="413"/>
    </row>
    <row r="316" spans="1:10" ht="20.100000000000001" customHeight="1" thickBot="1" x14ac:dyDescent="0.2">
      <c r="B316" s="445"/>
      <c r="C316" s="94"/>
      <c r="D316" s="700">
        <f>IF(F314=$N$3,IF(E328&lt;2,1,IF(E328&lt;5,3,IF(E328&gt;=5,4))),D314)</f>
        <v>1</v>
      </c>
      <c r="E316" s="663" t="s">
        <v>613</v>
      </c>
      <c r="F316" s="662" t="s">
        <v>611</v>
      </c>
      <c r="G316" s="418"/>
      <c r="H316" s="521"/>
      <c r="I316" s="521"/>
      <c r="J316" s="421"/>
    </row>
    <row r="317" spans="1:10" ht="20.100000000000001" customHeight="1" x14ac:dyDescent="0.15">
      <c r="B317" s="445"/>
      <c r="C317" s="94"/>
      <c r="D317" s="410"/>
      <c r="E317" s="523">
        <v>1</v>
      </c>
      <c r="F317" s="795" t="s">
        <v>564</v>
      </c>
      <c r="G317" s="487"/>
      <c r="H317" s="487"/>
      <c r="I317" s="487"/>
      <c r="J317" s="419"/>
    </row>
    <row r="318" spans="1:10" ht="20.100000000000001" customHeight="1" x14ac:dyDescent="0.15">
      <c r="B318" s="445"/>
      <c r="C318" s="94"/>
      <c r="D318" s="412"/>
      <c r="E318" s="524">
        <v>2</v>
      </c>
      <c r="F318" s="798" t="s">
        <v>565</v>
      </c>
      <c r="G318" s="486"/>
      <c r="H318" s="486"/>
      <c r="I318" s="486"/>
      <c r="J318" s="489"/>
    </row>
    <row r="319" spans="1:10" ht="20.100000000000001" customHeight="1" x14ac:dyDescent="0.15">
      <c r="B319" s="445"/>
      <c r="C319" s="94"/>
      <c r="D319" s="412"/>
      <c r="E319" s="524">
        <v>3</v>
      </c>
      <c r="F319" s="798" t="s">
        <v>923</v>
      </c>
      <c r="G319" s="486"/>
      <c r="H319" s="486"/>
      <c r="I319" s="486"/>
      <c r="J319" s="489"/>
    </row>
    <row r="320" spans="1:10" ht="20.100000000000001" customHeight="1" x14ac:dyDescent="0.15">
      <c r="D320" s="412"/>
      <c r="E320" s="524">
        <v>4</v>
      </c>
      <c r="F320" s="798" t="s">
        <v>566</v>
      </c>
      <c r="G320" s="486"/>
      <c r="H320" s="486"/>
      <c r="I320" s="486"/>
      <c r="J320" s="489"/>
    </row>
    <row r="321" spans="1:10" ht="20.100000000000001" customHeight="1" x14ac:dyDescent="0.15">
      <c r="D321" s="412"/>
      <c r="E321" s="524">
        <v>5</v>
      </c>
      <c r="F321" s="798" t="s">
        <v>567</v>
      </c>
      <c r="G321" s="486"/>
      <c r="H321" s="486"/>
      <c r="I321" s="486"/>
      <c r="J321" s="489"/>
    </row>
    <row r="322" spans="1:10" ht="20.100000000000001" customHeight="1" x14ac:dyDescent="0.15">
      <c r="D322" s="412"/>
      <c r="E322" s="524">
        <v>6</v>
      </c>
      <c r="F322" s="798" t="s">
        <v>568</v>
      </c>
      <c r="G322" s="486"/>
      <c r="H322" s="486"/>
      <c r="I322" s="486"/>
      <c r="J322" s="489"/>
    </row>
    <row r="323" spans="1:10" ht="20.100000000000001" customHeight="1" x14ac:dyDescent="0.15">
      <c r="D323" s="412"/>
      <c r="E323" s="524">
        <v>7</v>
      </c>
      <c r="F323" s="798" t="s">
        <v>569</v>
      </c>
      <c r="G323" s="486"/>
      <c r="H323" s="486"/>
      <c r="I323" s="486"/>
      <c r="J323" s="489"/>
    </row>
    <row r="324" spans="1:10" ht="20.100000000000001" customHeight="1" x14ac:dyDescent="0.15">
      <c r="D324" s="806"/>
      <c r="E324" s="807">
        <v>8</v>
      </c>
      <c r="F324" s="798" t="s">
        <v>310</v>
      </c>
      <c r="G324" s="798"/>
      <c r="H324" s="798"/>
      <c r="I324" s="798"/>
      <c r="J324" s="799"/>
    </row>
    <row r="325" spans="1:10" ht="20.100000000000001" customHeight="1" x14ac:dyDescent="0.15">
      <c r="D325" s="806"/>
      <c r="E325" s="807">
        <v>9</v>
      </c>
      <c r="F325" s="798" t="s">
        <v>309</v>
      </c>
      <c r="G325" s="798"/>
      <c r="H325" s="798"/>
      <c r="I325" s="798"/>
      <c r="J325" s="799"/>
    </row>
    <row r="326" spans="1:10" ht="25.5" customHeight="1" x14ac:dyDescent="0.15">
      <c r="D326" s="806"/>
      <c r="E326" s="807">
        <v>10</v>
      </c>
      <c r="F326" s="899" t="s">
        <v>924</v>
      </c>
      <c r="G326" s="889"/>
      <c r="H326" s="889"/>
      <c r="I326" s="889"/>
      <c r="J326" s="890"/>
    </row>
    <row r="327" spans="1:10" ht="20.100000000000001" customHeight="1" thickBot="1" x14ac:dyDescent="0.2">
      <c r="D327" s="658"/>
      <c r="E327" s="525">
        <v>11</v>
      </c>
      <c r="F327" s="798" t="s">
        <v>925</v>
      </c>
      <c r="G327" s="486"/>
      <c r="H327" s="486"/>
      <c r="I327" s="486"/>
      <c r="J327" s="489"/>
    </row>
    <row r="328" spans="1:10" ht="20.100000000000001" customHeight="1" x14ac:dyDescent="0.15">
      <c r="D328" s="466" t="s">
        <v>264</v>
      </c>
      <c r="E328" s="512">
        <f>COUNTIF(D317:D327,$M$4)</f>
        <v>0</v>
      </c>
      <c r="F328" s="512"/>
      <c r="G328" s="512"/>
      <c r="H328" s="512"/>
      <c r="I328" s="512"/>
      <c r="J328" s="513"/>
    </row>
    <row r="329" spans="1:10" customFormat="1" x14ac:dyDescent="0.15"/>
    <row r="330" spans="1:10" ht="16.5" thickBot="1" x14ac:dyDescent="0.2">
      <c r="B330" s="387">
        <v>5.5</v>
      </c>
      <c r="C330" s="397" t="s">
        <v>491</v>
      </c>
      <c r="D330" s="76"/>
      <c r="E330" s="408"/>
      <c r="F330" s="414"/>
      <c r="G330" s="414"/>
      <c r="H330" s="411"/>
      <c r="I330" s="411"/>
      <c r="J330" s="409" t="str">
        <f>IF(J331=0,$L$3,"")</f>
        <v/>
      </c>
    </row>
    <row r="331" spans="1:10" ht="14.25" hidden="1" thickBot="1" x14ac:dyDescent="0.2">
      <c r="B331" s="445"/>
      <c r="C331" s="94"/>
      <c r="D331" s="399"/>
      <c r="E331" s="400"/>
      <c r="F331" s="401"/>
      <c r="G331" s="401"/>
      <c r="H331" s="402"/>
      <c r="I331" s="402"/>
      <c r="J331" s="403">
        <f>スコア!M42</f>
        <v>1</v>
      </c>
    </row>
    <row r="332" spans="1:10" ht="20.100000000000001" customHeight="1" thickBot="1" x14ac:dyDescent="0.2">
      <c r="B332" s="445"/>
      <c r="C332" s="94"/>
      <c r="D332" s="404">
        <v>3</v>
      </c>
      <c r="E332" s="448" t="s">
        <v>373</v>
      </c>
      <c r="F332" s="415"/>
      <c r="G332" s="415"/>
      <c r="H332" s="415"/>
      <c r="I332" s="415"/>
      <c r="J332" s="416"/>
    </row>
    <row r="333" spans="1:10" ht="20.100000000000001" customHeight="1" x14ac:dyDescent="0.15">
      <c r="A333" s="1" t="s">
        <v>202</v>
      </c>
      <c r="B333" s="445"/>
      <c r="C333" s="94"/>
      <c r="D333" s="462" t="str">
        <f>IF(D332=$L$11,$M$6,IF(ROUNDDOWN(D332,0)=$L$6,$N$6,$M$6))</f>
        <v>　レベル　1</v>
      </c>
      <c r="E333" s="794" t="s">
        <v>145</v>
      </c>
      <c r="F333" s="487"/>
      <c r="G333" s="487"/>
      <c r="H333" s="487"/>
      <c r="I333" s="487"/>
      <c r="J333" s="419"/>
    </row>
    <row r="334" spans="1:10" ht="20.100000000000001" customHeight="1" x14ac:dyDescent="0.15">
      <c r="A334" s="1" t="s">
        <v>202</v>
      </c>
      <c r="B334" s="445"/>
      <c r="C334" s="94"/>
      <c r="D334" s="405" t="str">
        <f>IF(D332=$L$11,$M$7,IF(ROUNDDOWN(D332,0)=$L$7,$N$7,$M$7))</f>
        <v>　レベル　2</v>
      </c>
      <c r="E334" s="797" t="s">
        <v>145</v>
      </c>
      <c r="F334" s="486"/>
      <c r="G334" s="486"/>
      <c r="H334" s="486"/>
      <c r="I334" s="486"/>
      <c r="J334" s="489"/>
    </row>
    <row r="335" spans="1:10" ht="20.100000000000001" customHeight="1" x14ac:dyDescent="0.15">
      <c r="A335" s="1">
        <v>3</v>
      </c>
      <c r="B335" s="445"/>
      <c r="C335" s="94"/>
      <c r="D335" s="405" t="str">
        <f>IF(D332=$L$11,$M$8,IF(ROUNDDOWN(D332,0)=$L$8,$N$8,$M$8))</f>
        <v>■レベル　3</v>
      </c>
      <c r="E335" s="797" t="s">
        <v>308</v>
      </c>
      <c r="F335" s="486"/>
      <c r="G335" s="486"/>
      <c r="H335" s="486"/>
      <c r="I335" s="486"/>
      <c r="J335" s="489"/>
    </row>
    <row r="336" spans="1:10" ht="20.100000000000001" customHeight="1" x14ac:dyDescent="0.15">
      <c r="A336" s="1">
        <v>4</v>
      </c>
      <c r="B336" s="445"/>
      <c r="C336" s="94"/>
      <c r="D336" s="405" t="str">
        <f>IF(D332=$L$11,$M$9,IF(ROUNDDOWN(D332,0)=$L$9,$N$9,$M$9))</f>
        <v>　レベル　4</v>
      </c>
      <c r="E336" s="797" t="s">
        <v>307</v>
      </c>
      <c r="F336" s="486"/>
      <c r="G336" s="486"/>
      <c r="H336" s="486"/>
      <c r="I336" s="486"/>
      <c r="J336" s="489"/>
    </row>
    <row r="337" spans="1:10" ht="20.100000000000001" customHeight="1" x14ac:dyDescent="0.15">
      <c r="A337" s="1">
        <v>5</v>
      </c>
      <c r="B337" s="445"/>
      <c r="C337" s="94"/>
      <c r="D337" s="406" t="str">
        <f>IF(D332=$L$11,$M$10,IF(ROUNDDOWN(D332,0)=$L$10,$N$10,$M$10))</f>
        <v>　レベル　5</v>
      </c>
      <c r="E337" s="791" t="s">
        <v>460</v>
      </c>
      <c r="F337" s="488"/>
      <c r="G337" s="488"/>
      <c r="H337" s="488"/>
      <c r="I337" s="488"/>
      <c r="J337" s="420"/>
    </row>
    <row r="338" spans="1:10" ht="15.75" x14ac:dyDescent="0.15">
      <c r="A338" s="407">
        <v>0</v>
      </c>
      <c r="B338" s="445"/>
      <c r="C338" s="390"/>
    </row>
    <row r="339" spans="1:10" ht="16.5" thickBot="1" x14ac:dyDescent="0.2">
      <c r="B339" s="387">
        <v>5.6</v>
      </c>
      <c r="C339" s="397" t="s">
        <v>492</v>
      </c>
      <c r="D339" s="76"/>
      <c r="E339" s="408"/>
      <c r="F339" s="414"/>
      <c r="G339" s="414"/>
      <c r="H339" s="411"/>
      <c r="I339" s="411"/>
      <c r="J339" s="409" t="str">
        <f>IF(J340=0,$L$3,"")</f>
        <v/>
      </c>
    </row>
    <row r="340" spans="1:10" ht="14.25" hidden="1" thickBot="1" x14ac:dyDescent="0.2">
      <c r="B340" s="445"/>
      <c r="C340" s="94"/>
      <c r="D340" s="399"/>
      <c r="E340" s="400"/>
      <c r="F340" s="401"/>
      <c r="G340" s="401"/>
      <c r="H340" s="402"/>
      <c r="I340" s="402"/>
      <c r="J340" s="403">
        <f>スコア!M43</f>
        <v>1</v>
      </c>
    </row>
    <row r="341" spans="1:10" x14ac:dyDescent="0.15">
      <c r="B341" s="445"/>
      <c r="C341" s="94"/>
      <c r="D341" s="907">
        <v>1</v>
      </c>
      <c r="E341" s="415" t="s">
        <v>373</v>
      </c>
      <c r="F341" s="415"/>
      <c r="G341" s="415"/>
      <c r="H341" s="415"/>
      <c r="I341" s="415"/>
      <c r="J341" s="416"/>
    </row>
    <row r="342" spans="1:10" ht="14.25" thickBot="1" x14ac:dyDescent="0.2">
      <c r="B342" s="445"/>
      <c r="C342" s="94"/>
      <c r="D342" s="908"/>
      <c r="E342" s="904" t="s">
        <v>557</v>
      </c>
      <c r="F342" s="905"/>
      <c r="G342" s="659"/>
      <c r="H342" s="906" t="s">
        <v>558</v>
      </c>
      <c r="I342" s="904"/>
      <c r="J342" s="906"/>
    </row>
    <row r="343" spans="1:10" ht="20.100000000000001" customHeight="1" x14ac:dyDescent="0.15">
      <c r="A343" s="1">
        <v>1</v>
      </c>
      <c r="B343" s="445"/>
      <c r="C343" s="94"/>
      <c r="D343" s="405" t="str">
        <f>IF(D341=$L$11,$M$6,IF(ROUNDDOWN(D341,0)=$L$6,$N$6,$M$6))</f>
        <v>■レベル　1</v>
      </c>
      <c r="E343" s="885" t="s">
        <v>926</v>
      </c>
      <c r="F343" s="886"/>
      <c r="G343" s="887"/>
      <c r="H343" s="885" t="s">
        <v>927</v>
      </c>
      <c r="I343" s="886"/>
      <c r="J343" s="887"/>
    </row>
    <row r="344" spans="1:10" ht="45.75" customHeight="1" x14ac:dyDescent="0.15">
      <c r="A344" s="1">
        <v>2</v>
      </c>
      <c r="B344" s="445"/>
      <c r="C344" s="94"/>
      <c r="D344" s="405" t="str">
        <f>IF(D341=$L$11,$M$7,IF(ROUNDDOWN(D341,0)=$L$7,$N$7,$M$7))</f>
        <v>　レベル　2</v>
      </c>
      <c r="E344" s="888" t="s">
        <v>729</v>
      </c>
      <c r="F344" s="889"/>
      <c r="G344" s="890"/>
      <c r="H344" s="888" t="s">
        <v>733</v>
      </c>
      <c r="I344" s="889"/>
      <c r="J344" s="890"/>
    </row>
    <row r="345" spans="1:10" ht="45.75" customHeight="1" x14ac:dyDescent="0.15">
      <c r="A345" s="1">
        <v>3</v>
      </c>
      <c r="B345" s="445"/>
      <c r="C345" s="94"/>
      <c r="D345" s="405" t="str">
        <f>IF(D341=$L$11,$M$8,IF(ROUNDDOWN(D341,0)=$L$8,$N$8,$M$8))</f>
        <v>　レベル　3</v>
      </c>
      <c r="E345" s="888" t="s">
        <v>730</v>
      </c>
      <c r="F345" s="889"/>
      <c r="G345" s="890"/>
      <c r="H345" s="888" t="s">
        <v>734</v>
      </c>
      <c r="I345" s="889"/>
      <c r="J345" s="890"/>
    </row>
    <row r="346" spans="1:10" ht="45.75" customHeight="1" x14ac:dyDescent="0.15">
      <c r="A346" s="1">
        <v>4</v>
      </c>
      <c r="B346" s="445"/>
      <c r="C346" s="94"/>
      <c r="D346" s="405" t="str">
        <f>IF(D341=$L$11,$M$9,IF(ROUNDDOWN(D341,0)=$L$9,$N$9,$M$9))</f>
        <v>　レベル　4</v>
      </c>
      <c r="E346" s="888" t="s">
        <v>731</v>
      </c>
      <c r="F346" s="889"/>
      <c r="G346" s="890"/>
      <c r="H346" s="888" t="s">
        <v>735</v>
      </c>
      <c r="I346" s="889"/>
      <c r="J346" s="890"/>
    </row>
    <row r="347" spans="1:10" ht="45.75" customHeight="1" x14ac:dyDescent="0.15">
      <c r="A347" s="1">
        <v>5</v>
      </c>
      <c r="B347" s="445"/>
      <c r="C347" s="94"/>
      <c r="D347" s="406" t="str">
        <f>IF(D341=$L$11,$M$10,IF(ROUNDDOWN(D341,0)=$L$10,$N$10,$M$10))</f>
        <v>　レベル　5</v>
      </c>
      <c r="E347" s="891" t="s">
        <v>732</v>
      </c>
      <c r="F347" s="892"/>
      <c r="G347" s="893"/>
      <c r="H347" s="891" t="s">
        <v>736</v>
      </c>
      <c r="I347" s="892"/>
      <c r="J347" s="893"/>
    </row>
    <row r="348" spans="1:10" ht="15.75" x14ac:dyDescent="0.15">
      <c r="A348" s="407">
        <v>0</v>
      </c>
      <c r="B348" s="445"/>
      <c r="C348" s="390"/>
    </row>
    <row r="349" spans="1:10" ht="16.5" thickBot="1" x14ac:dyDescent="0.2">
      <c r="B349" s="387">
        <v>5.7</v>
      </c>
      <c r="C349" s="397" t="s">
        <v>493</v>
      </c>
      <c r="D349" s="76"/>
      <c r="E349" s="408"/>
      <c r="F349" s="414"/>
      <c r="G349" s="414"/>
      <c r="H349" s="411"/>
      <c r="I349" s="411"/>
      <c r="J349" s="409" t="str">
        <f>IF(J350=0,$L$3,"")</f>
        <v/>
      </c>
    </row>
    <row r="350" spans="1:10" ht="14.25" hidden="1" thickBot="1" x14ac:dyDescent="0.2">
      <c r="B350" s="445"/>
      <c r="C350" s="94"/>
      <c r="D350" s="399"/>
      <c r="E350" s="400"/>
      <c r="F350" s="401"/>
      <c r="G350" s="401"/>
      <c r="H350" s="402"/>
      <c r="I350" s="402"/>
      <c r="J350" s="403">
        <f>スコア!M44</f>
        <v>1</v>
      </c>
    </row>
    <row r="351" spans="1:10" x14ac:dyDescent="0.15">
      <c r="B351" s="445"/>
      <c r="C351" s="94"/>
      <c r="D351" s="907">
        <v>3</v>
      </c>
      <c r="E351" s="415" t="s">
        <v>373</v>
      </c>
      <c r="F351" s="415"/>
      <c r="G351" s="415"/>
      <c r="H351" s="415"/>
      <c r="I351" s="415"/>
      <c r="J351" s="416"/>
    </row>
    <row r="352" spans="1:10" ht="14.25" thickBot="1" x14ac:dyDescent="0.2">
      <c r="B352" s="445"/>
      <c r="C352" s="94"/>
      <c r="D352" s="908"/>
      <c r="E352" s="904" t="s">
        <v>557</v>
      </c>
      <c r="F352" s="905"/>
      <c r="G352" s="659"/>
      <c r="H352" s="906" t="s">
        <v>558</v>
      </c>
      <c r="I352" s="904"/>
      <c r="J352" s="906"/>
    </row>
    <row r="353" spans="1:10" ht="20.100000000000001" customHeight="1" x14ac:dyDescent="0.15">
      <c r="A353" s="1">
        <v>1</v>
      </c>
      <c r="B353" s="445"/>
      <c r="C353" s="94"/>
      <c r="D353" s="405" t="str">
        <f>IF(D351=$L$11,$M$6,IF(ROUNDDOWN(D351,0)=$L$6,$N$6,$M$6))</f>
        <v>　レベル　1</v>
      </c>
      <c r="E353" s="885" t="s">
        <v>737</v>
      </c>
      <c r="F353" s="886"/>
      <c r="G353" s="887"/>
      <c r="H353" s="885" t="s">
        <v>741</v>
      </c>
      <c r="I353" s="886"/>
      <c r="J353" s="887"/>
    </row>
    <row r="354" spans="1:10" ht="20.100000000000001" customHeight="1" x14ac:dyDescent="0.15">
      <c r="A354" s="1" t="s">
        <v>202</v>
      </c>
      <c r="B354" s="445"/>
      <c r="C354" s="94"/>
      <c r="D354" s="405" t="str">
        <f>IF(D351=$L$11,$M$7,IF(ROUNDDOWN(D351,0)=$L$7,$N$7,$M$7))</f>
        <v>　レベル　2</v>
      </c>
      <c r="E354" s="888" t="s">
        <v>145</v>
      </c>
      <c r="F354" s="889"/>
      <c r="G354" s="890"/>
      <c r="H354" s="888" t="s">
        <v>145</v>
      </c>
      <c r="I354" s="889"/>
      <c r="J354" s="890"/>
    </row>
    <row r="355" spans="1:10" ht="20.100000000000001" customHeight="1" x14ac:dyDescent="0.15">
      <c r="A355" s="1">
        <v>3</v>
      </c>
      <c r="B355" s="445"/>
      <c r="C355" s="94"/>
      <c r="D355" s="405" t="str">
        <f>IF(D351=$L$11,$M$8,IF(ROUNDDOWN(D351,0)=$L$8,$N$8,$M$8))</f>
        <v>■レベル　3</v>
      </c>
      <c r="E355" s="888" t="s">
        <v>738</v>
      </c>
      <c r="F355" s="889"/>
      <c r="G355" s="890"/>
      <c r="H355" s="888" t="s">
        <v>742</v>
      </c>
      <c r="I355" s="889"/>
      <c r="J355" s="890"/>
    </row>
    <row r="356" spans="1:10" ht="36.75" customHeight="1" x14ac:dyDescent="0.15">
      <c r="A356" s="1">
        <v>4</v>
      </c>
      <c r="B356" s="445"/>
      <c r="C356" s="94"/>
      <c r="D356" s="405" t="str">
        <f>IF(D351=$L$11,$M$9,IF(ROUNDDOWN(D351,0)=$L$9,$N$9,$M$9))</f>
        <v>　レベル　4</v>
      </c>
      <c r="E356" s="888" t="s">
        <v>739</v>
      </c>
      <c r="F356" s="889"/>
      <c r="G356" s="890"/>
      <c r="H356" s="888" t="s">
        <v>743</v>
      </c>
      <c r="I356" s="889"/>
      <c r="J356" s="890"/>
    </row>
    <row r="357" spans="1:10" ht="36.75" customHeight="1" x14ac:dyDescent="0.15">
      <c r="A357" s="1">
        <v>5</v>
      </c>
      <c r="B357" s="445"/>
      <c r="C357" s="94"/>
      <c r="D357" s="406" t="str">
        <f>IF(D351=$L$11,$M$10,IF(ROUNDDOWN(D351,0)=$L$10,$N$10,$M$10))</f>
        <v>　レベル　5</v>
      </c>
      <c r="E357" s="891" t="s">
        <v>740</v>
      </c>
      <c r="F357" s="892"/>
      <c r="G357" s="893"/>
      <c r="H357" s="891" t="s">
        <v>744</v>
      </c>
      <c r="I357" s="892"/>
      <c r="J357" s="893"/>
    </row>
    <row r="358" spans="1:10" ht="15.75" x14ac:dyDescent="0.15">
      <c r="A358" s="407">
        <v>0</v>
      </c>
      <c r="B358" s="445"/>
      <c r="C358" s="390"/>
    </row>
    <row r="359" spans="1:10" ht="16.5" thickBot="1" x14ac:dyDescent="0.2">
      <c r="B359" s="387">
        <v>5.8</v>
      </c>
      <c r="C359" s="397" t="s">
        <v>494</v>
      </c>
      <c r="D359" s="76"/>
      <c r="E359" s="408"/>
      <c r="F359" s="414"/>
      <c r="G359" s="414"/>
      <c r="H359" s="411"/>
      <c r="I359" s="411"/>
      <c r="J359" s="409" t="str">
        <f>IF(J360=0,$L$3,"")</f>
        <v/>
      </c>
    </row>
    <row r="360" spans="1:10" ht="14.25" hidden="1" thickBot="1" x14ac:dyDescent="0.2">
      <c r="B360" s="445"/>
      <c r="C360" s="94"/>
      <c r="D360" s="399"/>
      <c r="E360" s="400"/>
      <c r="F360" s="401"/>
      <c r="G360" s="401"/>
      <c r="H360" s="402"/>
      <c r="I360" s="402"/>
      <c r="J360" s="403">
        <f>スコア!M45</f>
        <v>1</v>
      </c>
    </row>
    <row r="361" spans="1:10" ht="20.100000000000001" customHeight="1" thickBot="1" x14ac:dyDescent="0.2">
      <c r="B361" s="445"/>
      <c r="C361" s="94"/>
      <c r="D361" s="404">
        <v>3</v>
      </c>
      <c r="E361" s="448" t="s">
        <v>373</v>
      </c>
      <c r="F361" s="415"/>
      <c r="G361" s="415"/>
      <c r="H361" s="415"/>
      <c r="I361" s="415"/>
      <c r="J361" s="416"/>
    </row>
    <row r="362" spans="1:10" ht="20.100000000000001" customHeight="1" x14ac:dyDescent="0.15">
      <c r="A362" s="1">
        <v>1</v>
      </c>
      <c r="B362" s="445"/>
      <c r="C362" s="94"/>
      <c r="D362" s="462" t="str">
        <f>IF(D361=$L$11,$M$6,IF(ROUNDDOWN(D361,0)=$L$6,$N$6,$M$6))</f>
        <v>　レベル　1</v>
      </c>
      <c r="E362" s="794" t="s">
        <v>571</v>
      </c>
      <c r="F362" s="487"/>
      <c r="G362" s="487"/>
      <c r="H362" s="487"/>
      <c r="I362" s="487"/>
      <c r="J362" s="419"/>
    </row>
    <row r="363" spans="1:10" ht="20.100000000000001" customHeight="1" x14ac:dyDescent="0.15">
      <c r="A363" s="1">
        <v>2</v>
      </c>
      <c r="B363" s="445"/>
      <c r="C363" s="94"/>
      <c r="D363" s="405" t="str">
        <f>IF(D361=$L$11,$M$7,IF(ROUNDDOWN(D361,0)=$L$7,$N$7,$M$7))</f>
        <v>　レベル　2</v>
      </c>
      <c r="E363" s="797" t="s">
        <v>928</v>
      </c>
      <c r="F363" s="486"/>
      <c r="G363" s="486"/>
      <c r="H363" s="486"/>
      <c r="I363" s="486"/>
      <c r="J363" s="489"/>
    </row>
    <row r="364" spans="1:10" ht="20.100000000000001" customHeight="1" x14ac:dyDescent="0.15">
      <c r="A364" s="1">
        <v>3</v>
      </c>
      <c r="B364" s="445"/>
      <c r="C364" s="94"/>
      <c r="D364" s="405" t="str">
        <f>IF(D361=$L$11,$M$8,IF(ROUNDDOWN(D361,0)=$L$8,$N$8,$M$8))</f>
        <v>■レベル　3</v>
      </c>
      <c r="E364" s="797" t="s">
        <v>745</v>
      </c>
      <c r="F364" s="486"/>
      <c r="G364" s="486"/>
      <c r="H364" s="486"/>
      <c r="I364" s="486"/>
      <c r="J364" s="489"/>
    </row>
    <row r="365" spans="1:10" ht="20.100000000000001" customHeight="1" x14ac:dyDescent="0.15">
      <c r="A365" s="1">
        <v>4</v>
      </c>
      <c r="B365" s="445"/>
      <c r="C365" s="94"/>
      <c r="D365" s="405" t="str">
        <f>IF(D361=$L$11,$M$9,IF(ROUNDDOWN(D361,0)=$L$9,$N$9,$M$9))</f>
        <v>　レベル　4</v>
      </c>
      <c r="E365" s="797" t="s">
        <v>746</v>
      </c>
      <c r="F365" s="486"/>
      <c r="G365" s="486"/>
      <c r="H365" s="486"/>
      <c r="I365" s="486"/>
      <c r="J365" s="489"/>
    </row>
    <row r="366" spans="1:10" ht="20.100000000000001" customHeight="1" x14ac:dyDescent="0.15">
      <c r="A366" s="1">
        <v>5</v>
      </c>
      <c r="B366" s="445"/>
      <c r="C366" s="94"/>
      <c r="D366" s="406" t="str">
        <f>IF(D361=$L$11,$M$10,IF(ROUNDDOWN(D361,0)=$L$10,$N$10,$M$10))</f>
        <v>　レベル　5</v>
      </c>
      <c r="E366" s="791" t="s">
        <v>747</v>
      </c>
      <c r="F366" s="488"/>
      <c r="G366" s="488"/>
      <c r="H366" s="488"/>
      <c r="I366" s="488"/>
      <c r="J366" s="420"/>
    </row>
    <row r="367" spans="1:10" ht="15.75" x14ac:dyDescent="0.15">
      <c r="A367" s="407">
        <v>0</v>
      </c>
      <c r="B367" s="445"/>
      <c r="C367" s="390"/>
    </row>
    <row r="368" spans="1:10" ht="15.75" x14ac:dyDescent="0.15">
      <c r="B368" s="387">
        <v>6</v>
      </c>
      <c r="C368" s="395" t="s">
        <v>495</v>
      </c>
      <c r="D368" s="395"/>
      <c r="E368" s="395"/>
      <c r="F368" s="396"/>
      <c r="G368" s="396"/>
      <c r="H368" s="396"/>
      <c r="I368" s="396"/>
      <c r="J368" s="396"/>
    </row>
    <row r="369" spans="1:10" ht="16.5" thickBot="1" x14ac:dyDescent="0.2">
      <c r="B369" s="387">
        <v>6.1</v>
      </c>
      <c r="C369" s="397" t="s">
        <v>496</v>
      </c>
      <c r="D369" s="76"/>
      <c r="E369" s="408"/>
      <c r="F369" s="414"/>
      <c r="G369" s="414"/>
      <c r="H369" s="411"/>
      <c r="I369" s="411"/>
      <c r="J369" s="409" t="str">
        <f>IF(J370=0,$L$3,"")</f>
        <v/>
      </c>
    </row>
    <row r="370" spans="1:10" ht="14.25" hidden="1" thickBot="1" x14ac:dyDescent="0.2">
      <c r="B370" s="445"/>
      <c r="C370" s="94"/>
      <c r="D370" s="399"/>
      <c r="E370" s="400"/>
      <c r="F370" s="401"/>
      <c r="G370" s="401"/>
      <c r="H370" s="402"/>
      <c r="I370" s="402"/>
      <c r="J370" s="403">
        <f>スコア!M47</f>
        <v>1</v>
      </c>
    </row>
    <row r="371" spans="1:10" ht="20.100000000000001" customHeight="1" thickBot="1" x14ac:dyDescent="0.2">
      <c r="B371" s="445"/>
      <c r="C371" s="94"/>
      <c r="D371" s="404">
        <v>3</v>
      </c>
      <c r="E371" s="448" t="s">
        <v>373</v>
      </c>
      <c r="F371" s="415"/>
      <c r="G371" s="415"/>
      <c r="H371" s="415"/>
      <c r="I371" s="415"/>
      <c r="J371" s="416"/>
    </row>
    <row r="372" spans="1:10" ht="20.100000000000001" customHeight="1" x14ac:dyDescent="0.15">
      <c r="A372" s="1" t="s">
        <v>202</v>
      </c>
      <c r="B372" s="445"/>
      <c r="C372" s="94"/>
      <c r="D372" s="462" t="str">
        <f>IF(D371=$L$11,$M$6,IF(ROUNDDOWN(D371,0)=$L$6,$N$6,$M$6))</f>
        <v>　レベル　1</v>
      </c>
      <c r="E372" s="794" t="s">
        <v>145</v>
      </c>
      <c r="F372" s="795"/>
      <c r="G372" s="795"/>
      <c r="H372" s="795"/>
      <c r="I372" s="795"/>
      <c r="J372" s="796"/>
    </row>
    <row r="373" spans="1:10" ht="20.100000000000001" customHeight="1" x14ac:dyDescent="0.15">
      <c r="A373" s="1" t="s">
        <v>202</v>
      </c>
      <c r="B373" s="445"/>
      <c r="C373" s="94"/>
      <c r="D373" s="405" t="str">
        <f>IF(D371=$L$11,$M$7,IF(ROUNDDOWN(D371,0)=$L$7,$N$7,$M$7))</f>
        <v>　レベル　2</v>
      </c>
      <c r="E373" s="797" t="s">
        <v>145</v>
      </c>
      <c r="F373" s="798"/>
      <c r="G373" s="798"/>
      <c r="H373" s="798"/>
      <c r="I373" s="798"/>
      <c r="J373" s="799"/>
    </row>
    <row r="374" spans="1:10" ht="20.100000000000001" customHeight="1" x14ac:dyDescent="0.15">
      <c r="A374" s="1">
        <v>3</v>
      </c>
      <c r="B374" s="445"/>
      <c r="C374" s="94"/>
      <c r="D374" s="405" t="str">
        <f>IF(D371=$L$11,$M$8,IF(ROUNDDOWN(D371,0)=$L$8,$N$8,$M$8))</f>
        <v>■レベル　3</v>
      </c>
      <c r="E374" s="797" t="s">
        <v>306</v>
      </c>
      <c r="F374" s="798"/>
      <c r="G374" s="798"/>
      <c r="H374" s="798"/>
      <c r="I374" s="798"/>
      <c r="J374" s="799"/>
    </row>
    <row r="375" spans="1:10" ht="20.100000000000001" customHeight="1" x14ac:dyDescent="0.15">
      <c r="A375" s="1">
        <v>4</v>
      </c>
      <c r="B375" s="445"/>
      <c r="C375" s="94"/>
      <c r="D375" s="405" t="str">
        <f>IF(D371=$L$11,$M$9,IF(ROUNDDOWN(D371,0)=$L$9,$N$9,$M$9))</f>
        <v>　レベル　4</v>
      </c>
      <c r="E375" s="797" t="s">
        <v>570</v>
      </c>
      <c r="F375" s="798"/>
      <c r="G375" s="798"/>
      <c r="H375" s="798"/>
      <c r="I375" s="798"/>
      <c r="J375" s="799"/>
    </row>
    <row r="376" spans="1:10" ht="30" customHeight="1" x14ac:dyDescent="0.15">
      <c r="A376" s="1">
        <v>5</v>
      </c>
      <c r="B376" s="445"/>
      <c r="C376" s="94"/>
      <c r="D376" s="406" t="str">
        <f>IF(D371=$L$11,$M$10,IF(ROUNDDOWN(D371,0)=$L$10,$N$10,$M$10))</f>
        <v>　レベル　5</v>
      </c>
      <c r="E376" s="891" t="s">
        <v>929</v>
      </c>
      <c r="F376" s="892"/>
      <c r="G376" s="892"/>
      <c r="H376" s="892"/>
      <c r="I376" s="892"/>
      <c r="J376" s="893"/>
    </row>
    <row r="377" spans="1:10" ht="15.75" x14ac:dyDescent="0.15">
      <c r="A377" s="407">
        <v>0</v>
      </c>
      <c r="B377" s="445"/>
      <c r="C377" s="390"/>
      <c r="E377" s="3"/>
    </row>
    <row r="378" spans="1:10" ht="16.5" thickBot="1" x14ac:dyDescent="0.2">
      <c r="B378" s="387">
        <v>6.2</v>
      </c>
      <c r="C378" s="397" t="s">
        <v>497</v>
      </c>
      <c r="D378" s="76"/>
      <c r="E378" s="408"/>
      <c r="F378" s="414"/>
      <c r="G378" s="414"/>
      <c r="H378" s="411"/>
      <c r="I378" s="411"/>
      <c r="J378" s="409" t="str">
        <f>IF(J379=0,$L$3,"")</f>
        <v/>
      </c>
    </row>
    <row r="379" spans="1:10" ht="14.25" hidden="1" thickBot="1" x14ac:dyDescent="0.2">
      <c r="B379" s="445"/>
      <c r="C379" s="94"/>
      <c r="D379" s="399"/>
      <c r="E379" s="400"/>
      <c r="F379" s="401"/>
      <c r="G379" s="401"/>
      <c r="H379" s="402"/>
      <c r="I379" s="402"/>
      <c r="J379" s="403">
        <f>スコア!M48</f>
        <v>1</v>
      </c>
    </row>
    <row r="380" spans="1:10" ht="20.100000000000001" customHeight="1" thickBot="1" x14ac:dyDescent="0.2">
      <c r="B380" s="445"/>
      <c r="C380" s="94"/>
      <c r="D380" s="404">
        <v>3</v>
      </c>
      <c r="E380" s="448" t="s">
        <v>373</v>
      </c>
      <c r="F380" s="415"/>
      <c r="G380" s="415"/>
      <c r="H380" s="415"/>
      <c r="I380" s="415"/>
      <c r="J380" s="416"/>
    </row>
    <row r="381" spans="1:10" ht="20.100000000000001" customHeight="1" x14ac:dyDescent="0.15">
      <c r="A381" s="1" t="s">
        <v>202</v>
      </c>
      <c r="B381" s="445"/>
      <c r="C381" s="94"/>
      <c r="D381" s="462" t="str">
        <f>IF(D380=$L$11,$M$6,IF(ROUNDDOWN(D380,0)=$L$6,$N$6,$M$6))</f>
        <v>　レベル　1</v>
      </c>
      <c r="E381" s="794" t="s">
        <v>145</v>
      </c>
      <c r="F381" s="795"/>
      <c r="G381" s="795"/>
      <c r="H381" s="795"/>
      <c r="I381" s="795"/>
      <c r="J381" s="796"/>
    </row>
    <row r="382" spans="1:10" ht="20.100000000000001" customHeight="1" x14ac:dyDescent="0.15">
      <c r="A382" s="1">
        <v>2</v>
      </c>
      <c r="B382" s="445"/>
      <c r="C382" s="94"/>
      <c r="D382" s="405" t="str">
        <f>IF(D380=$L$11,$M$7,IF(ROUNDDOWN(D380,0)=$L$7,$N$7,$M$7))</f>
        <v>　レベル　2</v>
      </c>
      <c r="E382" s="797" t="s">
        <v>748</v>
      </c>
      <c r="F382" s="798"/>
      <c r="G382" s="798"/>
      <c r="H382" s="798"/>
      <c r="I382" s="798"/>
      <c r="J382" s="799"/>
    </row>
    <row r="383" spans="1:10" ht="20.100000000000001" customHeight="1" x14ac:dyDescent="0.15">
      <c r="A383" s="1">
        <v>3</v>
      </c>
      <c r="B383" s="445"/>
      <c r="C383" s="94"/>
      <c r="D383" s="405" t="str">
        <f>IF(D380=$L$11,$M$8,IF(ROUNDDOWN(D380,0)=$L$8,$N$8,$M$8))</f>
        <v>■レベル　3</v>
      </c>
      <c r="E383" s="797" t="s">
        <v>749</v>
      </c>
      <c r="F383" s="798"/>
      <c r="G383" s="798"/>
      <c r="H383" s="798"/>
      <c r="I383" s="798"/>
      <c r="J383" s="799"/>
    </row>
    <row r="384" spans="1:10" ht="20.100000000000001" customHeight="1" x14ac:dyDescent="0.15">
      <c r="A384" s="1" t="s">
        <v>202</v>
      </c>
      <c r="B384" s="445"/>
      <c r="C384" s="94"/>
      <c r="D384" s="405" t="str">
        <f>IF(D380=$L$11,$M$9,IF(ROUNDDOWN(D380,0)=$L$9,$N$9,$M$9))</f>
        <v>　レベル　4</v>
      </c>
      <c r="E384" s="797" t="s">
        <v>145</v>
      </c>
      <c r="F384" s="798"/>
      <c r="G384" s="798"/>
      <c r="H384" s="798"/>
      <c r="I384" s="798"/>
      <c r="J384" s="799"/>
    </row>
    <row r="385" spans="1:10" ht="35.1" customHeight="1" x14ac:dyDescent="0.15">
      <c r="A385" s="1">
        <v>5</v>
      </c>
      <c r="B385" s="445"/>
      <c r="C385" s="94"/>
      <c r="D385" s="406" t="str">
        <f>IF(D380=$L$11,$M$10,IF(ROUNDDOWN(D380,0)=$L$10,$N$10,$M$10))</f>
        <v>　レベル　5</v>
      </c>
      <c r="E385" s="891" t="s">
        <v>750</v>
      </c>
      <c r="F385" s="892"/>
      <c r="G385" s="892"/>
      <c r="H385" s="892"/>
      <c r="I385" s="892"/>
      <c r="J385" s="893"/>
    </row>
    <row r="386" spans="1:10" ht="15.75" x14ac:dyDescent="0.15">
      <c r="A386" s="407">
        <v>0</v>
      </c>
      <c r="B386" s="445"/>
      <c r="C386" s="390"/>
    </row>
    <row r="387" spans="1:10" x14ac:dyDescent="0.15"/>
    <row r="388" spans="1:10" x14ac:dyDescent="0.15"/>
    <row r="389" spans="1:10" x14ac:dyDescent="0.15"/>
  </sheetData>
  <sheetProtection algorithmName="SHA-512" hashValue="jHqmUj8xrIyAzaa8+MrKgcbjehkBponBEf6WAOcNjWp23+d5NtaNKf4VlfTeUt6d5dF8Y9c2cC4nz66dHr619g==" saltValue="xUDGBQqXoY2kjtzifIybqA==" spinCount="100000" sheet="1" objects="1" scenarios="1"/>
  <mergeCells count="115">
    <mergeCell ref="G215:I215"/>
    <mergeCell ref="G216:I216"/>
    <mergeCell ref="E217:F217"/>
    <mergeCell ref="G217:I217"/>
    <mergeCell ref="E218:F218"/>
    <mergeCell ref="E205:F205"/>
    <mergeCell ref="E283:J283"/>
    <mergeCell ref="E140:F140"/>
    <mergeCell ref="E156:F156"/>
    <mergeCell ref="H156:J156"/>
    <mergeCell ref="E161:F161"/>
    <mergeCell ref="H161:J161"/>
    <mergeCell ref="G218:I218"/>
    <mergeCell ref="E199:J199"/>
    <mergeCell ref="E209:J209"/>
    <mergeCell ref="E198:J198"/>
    <mergeCell ref="D182:J182"/>
    <mergeCell ref="E300:G300"/>
    <mergeCell ref="H300:J300"/>
    <mergeCell ref="E298:G298"/>
    <mergeCell ref="E299:G299"/>
    <mergeCell ref="E293:I293"/>
    <mergeCell ref="E285:J285"/>
    <mergeCell ref="D239:J239"/>
    <mergeCell ref="D248:J248"/>
    <mergeCell ref="D52:D53"/>
    <mergeCell ref="J126:J130"/>
    <mergeCell ref="E130:I130"/>
    <mergeCell ref="F109:J109"/>
    <mergeCell ref="D122:J122"/>
    <mergeCell ref="E294:I294"/>
    <mergeCell ref="H298:J298"/>
    <mergeCell ref="H299:J299"/>
    <mergeCell ref="E197:J197"/>
    <mergeCell ref="E228:J228"/>
    <mergeCell ref="E229:J229"/>
    <mergeCell ref="E208:J208"/>
    <mergeCell ref="E207:J207"/>
    <mergeCell ref="E206:J206"/>
    <mergeCell ref="G213:I213"/>
    <mergeCell ref="G214:I214"/>
    <mergeCell ref="H343:J343"/>
    <mergeCell ref="H344:J344"/>
    <mergeCell ref="E343:G343"/>
    <mergeCell ref="E344:G344"/>
    <mergeCell ref="E342:F342"/>
    <mergeCell ref="H342:J342"/>
    <mergeCell ref="H301:J301"/>
    <mergeCell ref="H303:J303"/>
    <mergeCell ref="H302:J302"/>
    <mergeCell ref="E301:G301"/>
    <mergeCell ref="E302:G302"/>
    <mergeCell ref="E303:G303"/>
    <mergeCell ref="F326:J326"/>
    <mergeCell ref="J309:J313"/>
    <mergeCell ref="E311:I311"/>
    <mergeCell ref="E312:I312"/>
    <mergeCell ref="F35:J35"/>
    <mergeCell ref="D351:D352"/>
    <mergeCell ref="D341:D342"/>
    <mergeCell ref="D155:D156"/>
    <mergeCell ref="E376:J376"/>
    <mergeCell ref="E385:J385"/>
    <mergeCell ref="H355:J355"/>
    <mergeCell ref="H356:J356"/>
    <mergeCell ref="H357:J357"/>
    <mergeCell ref="E355:G355"/>
    <mergeCell ref="E356:G356"/>
    <mergeCell ref="E357:G357"/>
    <mergeCell ref="E352:F352"/>
    <mergeCell ref="H352:J352"/>
    <mergeCell ref="H353:J353"/>
    <mergeCell ref="H354:J354"/>
    <mergeCell ref="E353:G353"/>
    <mergeCell ref="E354:G354"/>
    <mergeCell ref="H345:J345"/>
    <mergeCell ref="H346:J346"/>
    <mergeCell ref="H347:J347"/>
    <mergeCell ref="E345:G345"/>
    <mergeCell ref="E346:G346"/>
    <mergeCell ref="E347:G347"/>
    <mergeCell ref="F36:J36"/>
    <mergeCell ref="E46:J46"/>
    <mergeCell ref="F62:J62"/>
    <mergeCell ref="F63:J63"/>
    <mergeCell ref="F64:J64"/>
    <mergeCell ref="F65:J65"/>
    <mergeCell ref="E134:F134"/>
    <mergeCell ref="E53:F53"/>
    <mergeCell ref="H53:J53"/>
    <mergeCell ref="G134:I134"/>
    <mergeCell ref="E234:J234"/>
    <mergeCell ref="E236:J236"/>
    <mergeCell ref="E238:J238"/>
    <mergeCell ref="E266:J266"/>
    <mergeCell ref="H297:J297"/>
    <mergeCell ref="E255:J255"/>
    <mergeCell ref="E256:J256"/>
    <mergeCell ref="E257:J257"/>
    <mergeCell ref="E135:F135"/>
    <mergeCell ref="E136:F136"/>
    <mergeCell ref="E137:F137"/>
    <mergeCell ref="E138:F138"/>
    <mergeCell ref="E139:F139"/>
    <mergeCell ref="G135:I135"/>
    <mergeCell ref="G136:I136"/>
    <mergeCell ref="G137:I137"/>
    <mergeCell ref="G138:I138"/>
    <mergeCell ref="G139:I139"/>
    <mergeCell ref="E264:J264"/>
    <mergeCell ref="E265:J265"/>
    <mergeCell ref="J290:J294"/>
    <mergeCell ref="E237:J237"/>
    <mergeCell ref="E247:J247"/>
    <mergeCell ref="E215:F215"/>
  </mergeCells>
  <phoneticPr fontId="23"/>
  <conditionalFormatting sqref="D9">
    <cfRule type="expression" dxfId="154" priority="122" stopIfTrue="1">
      <formula>AND(OR(D9&lt;1,D9&gt;5),D9&lt;&gt;0)</formula>
    </cfRule>
    <cfRule type="expression" dxfId="153" priority="123" stopIfTrue="1">
      <formula>J8&gt;0</formula>
    </cfRule>
  </conditionalFormatting>
  <conditionalFormatting sqref="D18">
    <cfRule type="expression" dxfId="152" priority="120" stopIfTrue="1">
      <formula>AND(OR(D18&lt;1,D18&gt;5),D18&lt;&gt;0)</formula>
    </cfRule>
    <cfRule type="expression" dxfId="151" priority="121" stopIfTrue="1">
      <formula>J17&gt;0</formula>
    </cfRule>
  </conditionalFormatting>
  <conditionalFormatting sqref="D27">
    <cfRule type="expression" dxfId="150" priority="118" stopIfTrue="1">
      <formula>AND(OR(D27&lt;1,D27&gt;5),D27&lt;&gt;0)</formula>
    </cfRule>
    <cfRule type="expression" dxfId="149" priority="119" stopIfTrue="1">
      <formula>J26&gt;0</formula>
    </cfRule>
  </conditionalFormatting>
  <conditionalFormatting sqref="D42">
    <cfRule type="expression" dxfId="148" priority="116" stopIfTrue="1">
      <formula>AND(OR(D42&lt;1,D42&gt;5),D42&lt;&gt;0)</formula>
    </cfRule>
    <cfRule type="expression" dxfId="147" priority="117" stopIfTrue="1">
      <formula>J41&gt;0</formula>
    </cfRule>
  </conditionalFormatting>
  <conditionalFormatting sqref="D107:D111">
    <cfRule type="expression" dxfId="146" priority="112" stopIfTrue="1">
      <formula>$J$97&gt;0</formula>
    </cfRule>
  </conditionalFormatting>
  <conditionalFormatting sqref="D89">
    <cfRule type="expression" dxfId="145" priority="108" stopIfTrue="1">
      <formula>AND(OR(D89&lt;1,D89&gt;5),D89&lt;&gt;0)</formula>
    </cfRule>
    <cfRule type="expression" dxfId="144" priority="109" stopIfTrue="1">
      <formula>J88&gt;0</formula>
    </cfRule>
  </conditionalFormatting>
  <conditionalFormatting sqref="F131 F295">
    <cfRule type="expression" dxfId="143" priority="98">
      <formula>J124&gt;0</formula>
    </cfRule>
  </conditionalFormatting>
  <conditionalFormatting sqref="D146">
    <cfRule type="expression" dxfId="142" priority="96" stopIfTrue="1">
      <formula>AND(OR(D146&lt;1,D146&gt;5),D146&lt;&gt;0)</formula>
    </cfRule>
    <cfRule type="expression" dxfId="141" priority="97" stopIfTrue="1">
      <formula>J145&gt;0</formula>
    </cfRule>
  </conditionalFormatting>
  <conditionalFormatting sqref="D155">
    <cfRule type="expression" dxfId="140" priority="92" stopIfTrue="1">
      <formula>AND(OR(D155&lt;1,D155&gt;5),D155&lt;&gt;0)</formula>
    </cfRule>
    <cfRule type="expression" dxfId="139" priority="93" stopIfTrue="1">
      <formula>J154&gt;0</formula>
    </cfRule>
  </conditionalFormatting>
  <conditionalFormatting sqref="D166">
    <cfRule type="expression" dxfId="138" priority="90" stopIfTrue="1">
      <formula>AND(OR(D166&lt;1,D166&gt;5),D166&lt;&gt;0)</formula>
    </cfRule>
    <cfRule type="expression" dxfId="137" priority="91" stopIfTrue="1">
      <formula>J165&gt;0</formula>
    </cfRule>
  </conditionalFormatting>
  <conditionalFormatting sqref="D271">
    <cfRule type="expression" dxfId="136" priority="66" stopIfTrue="1">
      <formula>AND(OR(D271&lt;1,D271&gt;5),D271&lt;&gt;0)</formula>
    </cfRule>
    <cfRule type="expression" dxfId="135" priority="67" stopIfTrue="1">
      <formula>J270&gt;0</formula>
    </cfRule>
  </conditionalFormatting>
  <conditionalFormatting sqref="D176">
    <cfRule type="expression" dxfId="134" priority="86" stopIfTrue="1">
      <formula>AND(OR(D176&lt;1,D176&gt;5),D176&lt;&gt;0)</formula>
    </cfRule>
    <cfRule type="expression" dxfId="133" priority="87" stopIfTrue="1">
      <formula>J175&gt;0</formula>
    </cfRule>
  </conditionalFormatting>
  <conditionalFormatting sqref="D185">
    <cfRule type="expression" dxfId="132" priority="84" stopIfTrue="1">
      <formula>AND(OR(D185&lt;1,D185&gt;5),D185&lt;&gt;0)</formula>
    </cfRule>
    <cfRule type="expression" dxfId="131" priority="85" stopIfTrue="1">
      <formula>J184&gt;0</formula>
    </cfRule>
  </conditionalFormatting>
  <conditionalFormatting sqref="D194">
    <cfRule type="expression" dxfId="130" priority="82" stopIfTrue="1">
      <formula>AND(OR(D194&lt;1,D194&gt;5),D194&lt;&gt;0)</formula>
    </cfRule>
    <cfRule type="expression" dxfId="129" priority="83" stopIfTrue="1">
      <formula>J193&gt;0</formula>
    </cfRule>
  </conditionalFormatting>
  <conditionalFormatting sqref="D224">
    <cfRule type="expression" dxfId="128" priority="78" stopIfTrue="1">
      <formula>AND(OR(D224&lt;1,D224&gt;5),D224&lt;&gt;0)</formula>
    </cfRule>
    <cfRule type="expression" dxfId="127" priority="79" stopIfTrue="1">
      <formula>J223&gt;0</formula>
    </cfRule>
  </conditionalFormatting>
  <conditionalFormatting sqref="D233">
    <cfRule type="expression" dxfId="126" priority="76" stopIfTrue="1">
      <formula>AND(OR(D233&lt;1,D233&gt;5),D233&lt;&gt;0)</formula>
    </cfRule>
    <cfRule type="expression" dxfId="125" priority="77" stopIfTrue="1">
      <formula>J232&gt;0</formula>
    </cfRule>
  </conditionalFormatting>
  <conditionalFormatting sqref="D242">
    <cfRule type="expression" dxfId="124" priority="74" stopIfTrue="1">
      <formula>AND(OR(D242&lt;1,D242&gt;5),D242&lt;&gt;0)</formula>
    </cfRule>
    <cfRule type="expression" dxfId="123" priority="75" stopIfTrue="1">
      <formula>J241&gt;0</formula>
    </cfRule>
  </conditionalFormatting>
  <conditionalFormatting sqref="D252">
    <cfRule type="expression" dxfId="122" priority="70" stopIfTrue="1">
      <formula>AND(OR(D252&lt;1,D252&gt;5),D252&lt;&gt;0)</formula>
    </cfRule>
    <cfRule type="expression" dxfId="121" priority="71" stopIfTrue="1">
      <formula>J251&gt;0</formula>
    </cfRule>
  </conditionalFormatting>
  <conditionalFormatting sqref="D261">
    <cfRule type="expression" dxfId="120" priority="68" stopIfTrue="1">
      <formula>AND(OR(D261&lt;1,D261&gt;5),D261&lt;&gt;0)</formula>
    </cfRule>
    <cfRule type="expression" dxfId="119" priority="69" stopIfTrue="1">
      <formula>J260&gt;0</formula>
    </cfRule>
  </conditionalFormatting>
  <conditionalFormatting sqref="D280">
    <cfRule type="expression" dxfId="118" priority="64" stopIfTrue="1">
      <formula>AND(OR(D280&lt;1,D280&gt;5),D280&lt;&gt;0)</formula>
    </cfRule>
    <cfRule type="expression" dxfId="117" priority="65" stopIfTrue="1">
      <formula>J279&gt;0</formula>
    </cfRule>
  </conditionalFormatting>
  <conditionalFormatting sqref="D332">
    <cfRule type="expression" dxfId="116" priority="48" stopIfTrue="1">
      <formula>AND(OR(D332&lt;1,D332&gt;5),D332&lt;&gt;0)</formula>
    </cfRule>
    <cfRule type="expression" dxfId="115" priority="49" stopIfTrue="1">
      <formula>J331&gt;0</formula>
    </cfRule>
  </conditionalFormatting>
  <conditionalFormatting sqref="D341">
    <cfRule type="expression" dxfId="114" priority="46" stopIfTrue="1">
      <formula>AND(OR(D341&lt;1,D341&gt;5),D341&lt;&gt;0)</formula>
    </cfRule>
    <cfRule type="expression" dxfId="113" priority="47" stopIfTrue="1">
      <formula>J340&gt;0</formula>
    </cfRule>
  </conditionalFormatting>
  <conditionalFormatting sqref="D351">
    <cfRule type="expression" dxfId="112" priority="44" stopIfTrue="1">
      <formula>AND(OR(D351&lt;1,D351&gt;5),D351&lt;&gt;0)</formula>
    </cfRule>
    <cfRule type="expression" dxfId="111" priority="45" stopIfTrue="1">
      <formula>J350&gt;0</formula>
    </cfRule>
  </conditionalFormatting>
  <conditionalFormatting sqref="D361">
    <cfRule type="expression" dxfId="110" priority="42" stopIfTrue="1">
      <formula>AND(OR(D361&lt;1,D361&gt;5),D361&lt;&gt;0)</formula>
    </cfRule>
    <cfRule type="expression" dxfId="109" priority="43" stopIfTrue="1">
      <formula>J360&gt;0</formula>
    </cfRule>
  </conditionalFormatting>
  <conditionalFormatting sqref="D371">
    <cfRule type="expression" dxfId="108" priority="40" stopIfTrue="1">
      <formula>AND(OR(D371&lt;1,D371&gt;5),D371&lt;&gt;0)</formula>
    </cfRule>
    <cfRule type="expression" dxfId="107" priority="41" stopIfTrue="1">
      <formula>J370&gt;0</formula>
    </cfRule>
  </conditionalFormatting>
  <conditionalFormatting sqref="D380">
    <cfRule type="expression" dxfId="106" priority="38" stopIfTrue="1">
      <formula>AND(OR(D380&lt;1,D380&gt;5),D380&lt;&gt;0)</formula>
    </cfRule>
    <cfRule type="expression" dxfId="105" priority="39" stopIfTrue="1">
      <formula>J379&gt;0</formula>
    </cfRule>
  </conditionalFormatting>
  <conditionalFormatting sqref="D131 D295">
    <cfRule type="expression" dxfId="104" priority="560" stopIfTrue="1">
      <formula>AND(OR(D131&lt;1,D131&gt;5),D131&lt;&gt;0)</formula>
    </cfRule>
    <cfRule type="expression" dxfId="103" priority="561" stopIfTrue="1">
      <formula>AND(J124&gt;0,F131=$N$4)</formula>
    </cfRule>
  </conditionalFormatting>
  <conditionalFormatting sqref="D134:D140">
    <cfRule type="expression" dxfId="102" priority="562" stopIfTrue="1">
      <formula>AND($J$124&gt;0,$F$131=$N$3)</formula>
    </cfRule>
  </conditionalFormatting>
  <conditionalFormatting sqref="D298:D303">
    <cfRule type="expression" dxfId="101" priority="567" stopIfTrue="1">
      <formula>AND($J$288&gt;0,$F$295=$N$3)</formula>
    </cfRule>
  </conditionalFormatting>
  <conditionalFormatting sqref="D116">
    <cfRule type="expression" dxfId="100" priority="23" stopIfTrue="1">
      <formula>AND(OR(D116&lt;1,D116&gt;5),D116&lt;&gt;0)</formula>
    </cfRule>
    <cfRule type="expression" dxfId="99" priority="24" stopIfTrue="1">
      <formula>J115&gt;0</formula>
    </cfRule>
  </conditionalFormatting>
  <conditionalFormatting sqref="F104">
    <cfRule type="expression" dxfId="98" priority="20">
      <formula>J97&gt;0</formula>
    </cfRule>
  </conditionalFormatting>
  <conditionalFormatting sqref="D104">
    <cfRule type="expression" dxfId="97" priority="21" stopIfTrue="1">
      <formula>AND(OR(D104&lt;1,D104&gt;5),D104&lt;&gt;0)</formula>
    </cfRule>
    <cfRule type="expression" dxfId="96" priority="22" stopIfTrue="1">
      <formula>AND(J97&gt;0,F104=$N$4)</formula>
    </cfRule>
  </conditionalFormatting>
  <conditionalFormatting sqref="F314">
    <cfRule type="expression" dxfId="95" priority="17">
      <formula>J307&gt;0</formula>
    </cfRule>
  </conditionalFormatting>
  <conditionalFormatting sqref="D314">
    <cfRule type="expression" dxfId="94" priority="18" stopIfTrue="1">
      <formula>AND(OR(D314&lt;1,D314&gt;5),D314&lt;&gt;0)</formula>
    </cfRule>
    <cfRule type="expression" dxfId="93" priority="19" stopIfTrue="1">
      <formula>AND(J307&gt;0,F314=$N$4)</formula>
    </cfRule>
  </conditionalFormatting>
  <conditionalFormatting sqref="F59">
    <cfRule type="expression" dxfId="92" priority="14">
      <formula>J51&gt;0</formula>
    </cfRule>
  </conditionalFormatting>
  <conditionalFormatting sqref="D59">
    <cfRule type="expression" dxfId="91" priority="15" stopIfTrue="1">
      <formula>AND(OR(D59&lt;1,D59&gt;5),D59&lt;&gt;0)</formula>
    </cfRule>
    <cfRule type="expression" dxfId="90" priority="16" stopIfTrue="1">
      <formula>AND(J51&gt;0,F59=$N$4)</formula>
    </cfRule>
  </conditionalFormatting>
  <conditionalFormatting sqref="D62:D65">
    <cfRule type="expression" dxfId="89" priority="13">
      <formula>$J$51&gt;0</formula>
    </cfRule>
  </conditionalFormatting>
  <conditionalFormatting sqref="D317:D327">
    <cfRule type="expression" dxfId="88" priority="12">
      <formula>$J$307&gt;0</formula>
    </cfRule>
  </conditionalFormatting>
  <conditionalFormatting sqref="D35:D36">
    <cfRule type="expression" dxfId="87" priority="11">
      <formula>$J$51&gt;0</formula>
    </cfRule>
  </conditionalFormatting>
  <conditionalFormatting sqref="D79:D81">
    <cfRule type="expression" dxfId="86" priority="10">
      <formula>$J$51&gt;0</formula>
    </cfRule>
  </conditionalFormatting>
  <conditionalFormatting sqref="D83">
    <cfRule type="expression" dxfId="85" priority="9">
      <formula>$J$51&gt;0</formula>
    </cfRule>
  </conditionalFormatting>
  <conditionalFormatting sqref="D82">
    <cfRule type="expression" dxfId="84" priority="8">
      <formula>$J$51&gt;0</formula>
    </cfRule>
  </conditionalFormatting>
  <conditionalFormatting sqref="F76">
    <cfRule type="expression" dxfId="83" priority="7">
      <formula>J69&gt;0</formula>
    </cfRule>
  </conditionalFormatting>
  <conditionalFormatting sqref="D76">
    <cfRule type="expression" dxfId="82" priority="5" stopIfTrue="1">
      <formula>AND(OR(D76&lt;1,D76&gt;5),D76&lt;&gt;0)</formula>
    </cfRule>
    <cfRule type="expression" dxfId="81" priority="6" stopIfTrue="1">
      <formula>AND(J69&gt;0,F76=$N$4)</formula>
    </cfRule>
  </conditionalFormatting>
  <conditionalFormatting sqref="F210">
    <cfRule type="expression" dxfId="80" priority="1">
      <formula>J203&gt;0</formula>
    </cfRule>
  </conditionalFormatting>
  <conditionalFormatting sqref="D210">
    <cfRule type="expression" dxfId="79" priority="2" stopIfTrue="1">
      <formula>AND(OR(D210&lt;1,D210&gt;5),D210&lt;&gt;0)</formula>
    </cfRule>
    <cfRule type="expression" dxfId="78" priority="3" stopIfTrue="1">
      <formula>AND(J203&gt;0,F210=$N$4)</formula>
    </cfRule>
  </conditionalFormatting>
  <conditionalFormatting sqref="D213:D218">
    <cfRule type="expression" dxfId="77" priority="4" stopIfTrue="1">
      <formula>AND($J$124&gt;0,$F$131=$N$3)</formula>
    </cfRule>
  </conditionalFormatting>
  <dataValidations count="8">
    <dataValidation type="list" allowBlank="1" showInputMessage="1" sqref="D9 D18 D27 D42 D89 D146 D166 D176 D185 D194 D224 D233 D242 D252 D261 D271 D280 D332 D361 D371 D380 D116 D70">
      <formula1>A10:A15</formula1>
    </dataValidation>
    <dataValidation type="list" allowBlank="1" showInputMessage="1" showErrorMessage="1" sqref="D62:D65 D107:D111 D298:D303 D317:D327 D35:D36 D79:D83">
      <formula1>"○,　"</formula1>
    </dataValidation>
    <dataValidation allowBlank="1" showInputMessage="1" sqref="D98 D308 D125 D289 D52"/>
    <dataValidation type="list" allowBlank="1" showInputMessage="1" sqref="D131 D295 D104 D314 D59 D76 D210">
      <formula1>A54:A59</formula1>
    </dataValidation>
    <dataValidation type="list" allowBlank="1" showInputMessage="1" showErrorMessage="1" sqref="F131 F295 F104 F314 F59 F76 F210">
      <formula1>$N$3:$N$4</formula1>
    </dataValidation>
    <dataValidation type="list" allowBlank="1" showInputMessage="1" showErrorMessage="1" sqref="D134:D140 D213:D218">
      <formula1>J134:K134</formula1>
    </dataValidation>
    <dataValidation type="list" allowBlank="1" showInputMessage="1" sqref="D155 D341 D351">
      <formula1>A157:A162</formula1>
    </dataValidation>
    <dataValidation type="list" allowBlank="1" showInputMessage="1" sqref="D204">
      <formula1>A205:A219</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9" manualBreakCount="9">
    <brk id="48" max="10" man="1"/>
    <brk id="95" max="10" man="1"/>
    <brk id="122" max="10" man="1"/>
    <brk id="162" max="10" man="1"/>
    <brk id="200" max="10" man="1"/>
    <brk id="239" max="10" man="1"/>
    <brk id="286" max="10" man="1"/>
    <brk id="329" max="10" man="1"/>
    <brk id="367" max="10" man="1"/>
  </rowBreaks>
  <ignoredErrors>
    <ignoredError sqref="D20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topLeftCell="B1" zoomScale="110" zoomScaleNormal="110" workbookViewId="0">
      <selection activeCell="F32" sqref="F32"/>
    </sheetView>
  </sheetViews>
  <sheetFormatPr defaultColWidth="0" defaultRowHeight="13.5" zeroHeight="1" x14ac:dyDescent="0.15"/>
  <cols>
    <col min="1" max="1" width="10.875" hidden="1" customWidth="1"/>
    <col min="2" max="2" width="4.5" customWidth="1"/>
    <col min="3" max="3" width="1.625" customWidth="1"/>
    <col min="4" max="4" width="11.125" customWidth="1"/>
    <col min="5" max="5" width="11.625" customWidth="1"/>
    <col min="6" max="10" width="15.125" customWidth="1"/>
    <col min="11" max="11" width="1.25" customWidth="1"/>
    <col min="12" max="12" width="7.5" hidden="1" customWidth="1"/>
    <col min="13" max="14" width="12.125" hidden="1" customWidth="1"/>
    <col min="15" max="16" width="7.5" style="474" hidden="1" customWidth="1"/>
    <col min="17"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1012</v>
      </c>
      <c r="C3" s="392"/>
      <c r="D3" s="391"/>
      <c r="E3" s="391"/>
      <c r="F3" s="391"/>
      <c r="G3" s="393"/>
      <c r="H3" s="394" t="s">
        <v>231</v>
      </c>
      <c r="K3" s="388"/>
      <c r="L3" t="s">
        <v>132</v>
      </c>
      <c r="N3" t="s">
        <v>262</v>
      </c>
    </row>
    <row r="4" spans="1:14" ht="5.25" customHeight="1" x14ac:dyDescent="0.15">
      <c r="B4" s="423"/>
      <c r="C4" s="392"/>
      <c r="D4" s="391"/>
      <c r="E4" s="391"/>
      <c r="F4" s="391"/>
      <c r="I4" s="391"/>
      <c r="J4" s="391"/>
      <c r="K4" s="388"/>
      <c r="M4" t="s">
        <v>156</v>
      </c>
      <c r="N4" t="s">
        <v>157</v>
      </c>
    </row>
    <row r="5" spans="1:14" ht="15.75" x14ac:dyDescent="0.15">
      <c r="B5" s="387">
        <v>1</v>
      </c>
      <c r="C5" s="395" t="s">
        <v>339</v>
      </c>
      <c r="D5" s="391"/>
      <c r="E5" s="391"/>
      <c r="F5" s="391"/>
      <c r="G5" s="391"/>
      <c r="H5" s="391"/>
      <c r="I5" s="391"/>
      <c r="J5" s="391"/>
      <c r="K5" s="388"/>
    </row>
    <row r="6" spans="1:14" ht="16.5" thickBot="1" x14ac:dyDescent="0.2">
      <c r="B6" s="387">
        <v>1.1000000000000001</v>
      </c>
      <c r="C6" s="397" t="s">
        <v>632</v>
      </c>
      <c r="D6" s="76"/>
      <c r="E6" s="76"/>
      <c r="F6" s="76"/>
      <c r="G6" s="76"/>
      <c r="H6" s="76"/>
      <c r="I6" s="76"/>
      <c r="J6" s="409" t="str">
        <f>IF(J7=0,$L$3,"")</f>
        <v/>
      </c>
      <c r="K6" s="388"/>
      <c r="L6">
        <v>1</v>
      </c>
      <c r="M6" t="s">
        <v>114</v>
      </c>
      <c r="N6" t="s">
        <v>115</v>
      </c>
    </row>
    <row r="7" spans="1:14" ht="14.25" hidden="1" thickBot="1" x14ac:dyDescent="0.2">
      <c r="B7" s="445"/>
      <c r="C7" s="94"/>
      <c r="D7" s="399"/>
      <c r="E7" s="400"/>
      <c r="F7" s="400"/>
      <c r="G7" s="401"/>
      <c r="H7" s="402"/>
      <c r="I7" s="402"/>
      <c r="J7" s="403">
        <f>スコア!M51</f>
        <v>1</v>
      </c>
      <c r="K7" s="388"/>
      <c r="L7">
        <v>2</v>
      </c>
      <c r="M7" t="s">
        <v>125</v>
      </c>
      <c r="N7" t="s">
        <v>126</v>
      </c>
    </row>
    <row r="8" spans="1:14" ht="20.100000000000001" customHeight="1" x14ac:dyDescent="0.15">
      <c r="B8" s="445"/>
      <c r="C8" s="94"/>
      <c r="D8" s="907">
        <v>3</v>
      </c>
      <c r="E8" s="415" t="s">
        <v>373</v>
      </c>
      <c r="F8" s="415"/>
      <c r="G8" s="415"/>
      <c r="H8" s="415"/>
      <c r="I8" s="415"/>
      <c r="J8" s="416"/>
      <c r="K8" s="388"/>
      <c r="L8">
        <v>3</v>
      </c>
      <c r="M8" t="s">
        <v>127</v>
      </c>
      <c r="N8" t="s">
        <v>128</v>
      </c>
    </row>
    <row r="9" spans="1:14" ht="20.100000000000001" customHeight="1" thickBot="1" x14ac:dyDescent="0.2">
      <c r="B9" s="445"/>
      <c r="C9" s="94"/>
      <c r="D9" s="908"/>
      <c r="E9" s="904" t="s">
        <v>557</v>
      </c>
      <c r="F9" s="905"/>
      <c r="G9" s="905"/>
      <c r="H9" s="906" t="s">
        <v>558</v>
      </c>
      <c r="I9" s="904"/>
      <c r="J9" s="906"/>
      <c r="K9" s="388"/>
    </row>
    <row r="10" spans="1:14" ht="22.5" customHeight="1" x14ac:dyDescent="0.15">
      <c r="A10" s="1" t="s">
        <v>202</v>
      </c>
      <c r="B10" s="445"/>
      <c r="C10" s="94"/>
      <c r="D10" s="462" t="str">
        <f>IF(D8=$L$12,$M$6,IF(ROUNDDOWN(D8,0)=$L$6,$N$6,$M$6))</f>
        <v>　レベル　1</v>
      </c>
      <c r="E10" s="885" t="s">
        <v>145</v>
      </c>
      <c r="F10" s="886"/>
      <c r="G10" s="887"/>
      <c r="H10" s="885" t="s">
        <v>145</v>
      </c>
      <c r="I10" s="886"/>
      <c r="J10" s="887"/>
      <c r="K10" s="388"/>
      <c r="L10">
        <v>4</v>
      </c>
      <c r="M10" t="s">
        <v>117</v>
      </c>
      <c r="N10" t="s">
        <v>118</v>
      </c>
    </row>
    <row r="11" spans="1:14" ht="22.5" customHeight="1" x14ac:dyDescent="0.15">
      <c r="A11" s="1" t="s">
        <v>202</v>
      </c>
      <c r="B11" s="445"/>
      <c r="C11" s="94"/>
      <c r="D11" s="405" t="str">
        <f>IF(D8=$L$12,$M$7,IF(ROUNDDOWN(D8,0)=$L$7,$N$7,$M$7))</f>
        <v>　レベル　2</v>
      </c>
      <c r="E11" s="888" t="s">
        <v>840</v>
      </c>
      <c r="F11" s="889"/>
      <c r="G11" s="890"/>
      <c r="H11" s="888" t="s">
        <v>840</v>
      </c>
      <c r="I11" s="889"/>
      <c r="J11" s="890"/>
      <c r="K11" s="388"/>
      <c r="L11">
        <v>5</v>
      </c>
      <c r="M11" t="s">
        <v>120</v>
      </c>
      <c r="N11" t="s">
        <v>121</v>
      </c>
    </row>
    <row r="12" spans="1:14" ht="22.5" customHeight="1" x14ac:dyDescent="0.15">
      <c r="A12" s="1">
        <v>3</v>
      </c>
      <c r="B12" s="445"/>
      <c r="C12" s="94"/>
      <c r="D12" s="405" t="str">
        <f>IF(D8=$L$12,$M$8,IF(ROUNDDOWN(D8,0)=$L$8,$N$8,$M$8))</f>
        <v>■レベル　3</v>
      </c>
      <c r="E12" s="715" t="s">
        <v>930</v>
      </c>
      <c r="F12" s="716"/>
      <c r="G12" s="716"/>
      <c r="H12" s="592"/>
      <c r="I12" s="592"/>
      <c r="J12" s="593"/>
      <c r="K12" s="388"/>
      <c r="L12">
        <v>0</v>
      </c>
      <c r="M12" t="s">
        <v>116</v>
      </c>
      <c r="N12" t="s">
        <v>116</v>
      </c>
    </row>
    <row r="13" spans="1:14" ht="22.5" customHeight="1" x14ac:dyDescent="0.15">
      <c r="A13" s="1">
        <v>4</v>
      </c>
      <c r="B13" s="445"/>
      <c r="C13" s="94"/>
      <c r="D13" s="405" t="str">
        <f>IF(D8=$L$12,$M$10,IF(ROUNDDOWN(D8,0)=$L$10,$N$10,$M$10))</f>
        <v>　レベル　4</v>
      </c>
      <c r="E13" s="715" t="s">
        <v>931</v>
      </c>
      <c r="F13" s="716"/>
      <c r="G13" s="716"/>
      <c r="H13" s="716"/>
      <c r="I13" s="716"/>
      <c r="J13" s="778"/>
      <c r="K13" s="388"/>
      <c r="L13" s="474"/>
      <c r="M13" s="474"/>
      <c r="N13" s="474"/>
    </row>
    <row r="14" spans="1:14" ht="51" customHeight="1" x14ac:dyDescent="0.15">
      <c r="A14" s="1">
        <v>5</v>
      </c>
      <c r="B14" s="445"/>
      <c r="C14" s="94"/>
      <c r="D14" s="406" t="str">
        <f>IF(D8=$L$12,$M$11,IF(ROUNDDOWN(D8,0)=$L$11,$N$11,$M$11))</f>
        <v>　レベル　5</v>
      </c>
      <c r="E14" s="891" t="s">
        <v>841</v>
      </c>
      <c r="F14" s="892"/>
      <c r="G14" s="893"/>
      <c r="H14" s="891" t="s">
        <v>842</v>
      </c>
      <c r="I14" s="892"/>
      <c r="J14" s="893"/>
      <c r="K14" s="388"/>
      <c r="L14" s="474"/>
      <c r="M14" s="474"/>
      <c r="N14" s="474"/>
    </row>
    <row r="15" spans="1:14" s="681" customFormat="1" x14ac:dyDescent="0.15">
      <c r="A15" s="682">
        <v>0</v>
      </c>
      <c r="B15" s="679"/>
      <c r="C15" s="680"/>
      <c r="D15" s="388"/>
      <c r="E15" s="388"/>
      <c r="F15" s="388"/>
      <c r="G15" s="388"/>
      <c r="H15" s="388"/>
      <c r="I15" s="388"/>
      <c r="J15" s="388"/>
      <c r="K15" s="388"/>
    </row>
    <row r="16" spans="1:14" ht="15.75" x14ac:dyDescent="0.15">
      <c r="B16" s="387">
        <v>1.2</v>
      </c>
      <c r="C16" s="397" t="s">
        <v>443</v>
      </c>
      <c r="K16" s="388"/>
    </row>
    <row r="17" spans="1:10" ht="14.25" hidden="1" thickBot="1" x14ac:dyDescent="0.2">
      <c r="B17" s="445"/>
      <c r="C17" s="94"/>
      <c r="D17" s="399"/>
      <c r="E17" s="400"/>
      <c r="F17" s="400"/>
      <c r="G17" s="401"/>
      <c r="H17" s="402"/>
      <c r="I17" s="402"/>
      <c r="J17" s="403">
        <f>スコア!M52</f>
        <v>1</v>
      </c>
    </row>
    <row r="18" spans="1:10" ht="20.100000000000001" customHeight="1" x14ac:dyDescent="0.15">
      <c r="B18" s="445"/>
      <c r="C18" s="94"/>
      <c r="D18" s="921">
        <f>D27</f>
        <v>1</v>
      </c>
      <c r="E18" s="415" t="s">
        <v>373</v>
      </c>
      <c r="F18" s="415"/>
      <c r="G18" s="415"/>
      <c r="H18" s="415"/>
      <c r="I18" s="415"/>
      <c r="J18" s="416"/>
    </row>
    <row r="19" spans="1:10" ht="20.100000000000001" customHeight="1" x14ac:dyDescent="0.15">
      <c r="B19" s="445"/>
      <c r="C19" s="94"/>
      <c r="D19" s="922"/>
      <c r="E19" s="661" t="s">
        <v>753</v>
      </c>
      <c r="F19" s="753"/>
      <c r="G19" s="753"/>
      <c r="H19" s="754" t="s">
        <v>758</v>
      </c>
      <c r="I19" s="661"/>
      <c r="J19" s="754"/>
    </row>
    <row r="20" spans="1:10" ht="20.100000000000001" customHeight="1" x14ac:dyDescent="0.15">
      <c r="A20" s="1">
        <v>1</v>
      </c>
      <c r="B20" s="445"/>
      <c r="C20" s="94"/>
      <c r="D20" s="405" t="str">
        <f>IF(D18=$L$12,$M$6,IF(ROUNDDOWN(D18,0)=$L$6,$N$6,$M$6))</f>
        <v>■レベル　1</v>
      </c>
      <c r="E20" s="794" t="s">
        <v>571</v>
      </c>
      <c r="F20" s="487"/>
      <c r="G20" s="487"/>
      <c r="H20" s="794" t="s">
        <v>571</v>
      </c>
      <c r="I20" s="487"/>
      <c r="J20" s="419"/>
    </row>
    <row r="21" spans="1:10" ht="20.100000000000001" customHeight="1" x14ac:dyDescent="0.15">
      <c r="A21" s="1">
        <v>2</v>
      </c>
      <c r="B21" s="445"/>
      <c r="C21" s="94"/>
      <c r="D21" s="405" t="str">
        <f>IF(D18=$L$12,$M$7,IF(ROUNDDOWN(D18,0)=$L$7,$N$7,$M$7))</f>
        <v>　レベル　2</v>
      </c>
      <c r="E21" s="797" t="s">
        <v>754</v>
      </c>
      <c r="F21" s="486"/>
      <c r="G21" s="486"/>
      <c r="H21" s="797" t="s">
        <v>759</v>
      </c>
      <c r="I21" s="486"/>
      <c r="J21" s="489"/>
    </row>
    <row r="22" spans="1:10" ht="20.100000000000001" customHeight="1" x14ac:dyDescent="0.15">
      <c r="A22" s="1">
        <v>3</v>
      </c>
      <c r="B22" s="445"/>
      <c r="C22" s="94"/>
      <c r="D22" s="405" t="str">
        <f>IF(D18=$L$12,$M$8,IF(ROUNDDOWN(D18,0)=$L$8,$N$8,$M$8))</f>
        <v>　レベル　3</v>
      </c>
      <c r="E22" s="797" t="s">
        <v>755</v>
      </c>
      <c r="F22" s="486"/>
      <c r="G22" s="486"/>
      <c r="H22" s="797" t="s">
        <v>760</v>
      </c>
      <c r="I22" s="486"/>
      <c r="J22" s="489"/>
    </row>
    <row r="23" spans="1:10" ht="20.100000000000001" customHeight="1" x14ac:dyDescent="0.15">
      <c r="A23" s="1">
        <v>4</v>
      </c>
      <c r="B23" s="445"/>
      <c r="C23" s="94"/>
      <c r="D23" s="405" t="str">
        <f>IF(D18=$L$12,$M$10,IF(ROUNDDOWN(D18,0)=$L$10,$N$10,$M$10))</f>
        <v>　レベル　4</v>
      </c>
      <c r="E23" s="797" t="s">
        <v>756</v>
      </c>
      <c r="F23" s="486"/>
      <c r="G23" s="486"/>
      <c r="H23" s="797" t="s">
        <v>761</v>
      </c>
      <c r="I23" s="486"/>
      <c r="J23" s="489"/>
    </row>
    <row r="24" spans="1:10" ht="20.100000000000001" customHeight="1" thickBot="1" x14ac:dyDescent="0.2">
      <c r="A24" s="1">
        <v>5</v>
      </c>
      <c r="B24" s="445"/>
      <c r="C24" s="94"/>
      <c r="D24" s="406" t="str">
        <f>IF(D18=$L$12,$M$11,IF(ROUNDDOWN(D18,0)=$L$11,$N$11,$M$11))</f>
        <v>　レベル　5</v>
      </c>
      <c r="E24" s="791" t="s">
        <v>757</v>
      </c>
      <c r="F24" s="488"/>
      <c r="G24" s="488"/>
      <c r="H24" s="791" t="s">
        <v>762</v>
      </c>
      <c r="I24" s="488"/>
      <c r="J24" s="420"/>
    </row>
    <row r="25" spans="1:10" ht="19.5" customHeight="1" thickBot="1" x14ac:dyDescent="0.2">
      <c r="A25" s="682">
        <v>0</v>
      </c>
      <c r="B25" s="445"/>
      <c r="C25" s="94"/>
      <c r="D25" s="404">
        <v>0</v>
      </c>
      <c r="E25" s="518" t="s">
        <v>238</v>
      </c>
      <c r="F25" s="463" t="s">
        <v>261</v>
      </c>
    </row>
    <row r="26" spans="1:10" ht="15.75" x14ac:dyDescent="0.15">
      <c r="A26" s="683"/>
      <c r="B26" s="445"/>
      <c r="C26" s="390"/>
      <c r="D26" s="465"/>
      <c r="E26" s="76"/>
      <c r="F26" s="76"/>
      <c r="G26" s="76"/>
      <c r="H26" s="417"/>
      <c r="I26" s="590"/>
      <c r="J26" s="413"/>
    </row>
    <row r="27" spans="1:10" ht="20.100000000000001" customHeight="1" thickBot="1" x14ac:dyDescent="0.2">
      <c r="D27" s="700">
        <f>IF(F25=N3,IF(メイン!F33=メイン!L45,IF(E37&lt;2,1,IF(E37=2,2,IF(E37=3,2,IF(E37=4,3,IF(E37=5,4,IF(E66&gt;=6,5)))))),IF(E37&lt;1,1,IF(E37=1,2,IF(E37=2,3,IF(E37=3,4,IF(E37&gt;=4,5)))))),D25)</f>
        <v>1</v>
      </c>
      <c r="E27" s="663" t="s">
        <v>562</v>
      </c>
      <c r="F27" s="662" t="s">
        <v>631</v>
      </c>
      <c r="G27" s="418"/>
      <c r="H27" s="418"/>
      <c r="I27" s="418"/>
      <c r="J27" s="755" t="s">
        <v>452</v>
      </c>
    </row>
    <row r="28" spans="1:10" ht="35.1" customHeight="1" x14ac:dyDescent="0.15">
      <c r="D28" s="758"/>
      <c r="E28" s="523">
        <v>1</v>
      </c>
      <c r="F28" s="901" t="s">
        <v>572</v>
      </c>
      <c r="G28" s="886"/>
      <c r="H28" s="886"/>
      <c r="I28" s="887"/>
      <c r="J28" s="756">
        <v>2</v>
      </c>
    </row>
    <row r="29" spans="1:10" ht="20.100000000000001" customHeight="1" x14ac:dyDescent="0.15">
      <c r="D29" s="528"/>
      <c r="E29" s="524">
        <v>2</v>
      </c>
      <c r="F29" s="800" t="s">
        <v>932</v>
      </c>
      <c r="G29" s="788"/>
      <c r="H29" s="788"/>
      <c r="I29" s="788"/>
      <c r="J29" s="757">
        <v>1</v>
      </c>
    </row>
    <row r="30" spans="1:10" ht="20.100000000000001" customHeight="1" x14ac:dyDescent="0.15">
      <c r="D30" s="528"/>
      <c r="E30" s="524">
        <v>3</v>
      </c>
      <c r="F30" s="798" t="s">
        <v>933</v>
      </c>
      <c r="G30" s="798"/>
      <c r="H30" s="798"/>
      <c r="I30" s="798"/>
      <c r="J30" s="516">
        <v>1</v>
      </c>
    </row>
    <row r="31" spans="1:10" ht="20.100000000000001" customHeight="1" x14ac:dyDescent="0.15">
      <c r="D31" s="528"/>
      <c r="E31" s="524">
        <v>4</v>
      </c>
      <c r="F31" s="798" t="s">
        <v>338</v>
      </c>
      <c r="G31" s="798"/>
      <c r="H31" s="798"/>
      <c r="I31" s="798"/>
      <c r="J31" s="516">
        <v>1</v>
      </c>
    </row>
    <row r="32" spans="1:10" ht="20.100000000000001" customHeight="1" x14ac:dyDescent="0.15">
      <c r="D32" s="528"/>
      <c r="E32" s="524">
        <v>5</v>
      </c>
      <c r="F32" s="798" t="s">
        <v>573</v>
      </c>
      <c r="G32" s="798"/>
      <c r="H32" s="798"/>
      <c r="I32" s="798"/>
      <c r="J32" s="516">
        <v>1</v>
      </c>
    </row>
    <row r="33" spans="1:10" ht="20.100000000000001" customHeight="1" x14ac:dyDescent="0.15">
      <c r="D33" s="528"/>
      <c r="E33" s="524">
        <v>6</v>
      </c>
      <c r="F33" s="798" t="s">
        <v>574</v>
      </c>
      <c r="G33" s="798"/>
      <c r="H33" s="798"/>
      <c r="I33" s="798"/>
      <c r="J33" s="516">
        <v>1</v>
      </c>
    </row>
    <row r="34" spans="1:10" ht="20.100000000000001" customHeight="1" x14ac:dyDescent="0.15">
      <c r="D34" s="528"/>
      <c r="E34" s="524">
        <v>7</v>
      </c>
      <c r="F34" s="798" t="s">
        <v>763</v>
      </c>
      <c r="G34" s="798"/>
      <c r="H34" s="798"/>
      <c r="I34" s="798"/>
      <c r="J34" s="516">
        <v>1</v>
      </c>
    </row>
    <row r="35" spans="1:10" ht="20.100000000000001" customHeight="1" x14ac:dyDescent="0.15">
      <c r="D35" s="528"/>
      <c r="E35" s="524">
        <v>8</v>
      </c>
      <c r="F35" s="798" t="s">
        <v>764</v>
      </c>
      <c r="G35" s="798"/>
      <c r="H35" s="798"/>
      <c r="I35" s="798"/>
      <c r="J35" s="516">
        <v>1</v>
      </c>
    </row>
    <row r="36" spans="1:10" ht="20.100000000000001" customHeight="1" thickBot="1" x14ac:dyDescent="0.2">
      <c r="D36" s="529"/>
      <c r="E36" s="525">
        <v>9</v>
      </c>
      <c r="F36" s="798" t="s">
        <v>765</v>
      </c>
      <c r="G36" s="798"/>
      <c r="H36" s="798"/>
      <c r="I36" s="798"/>
      <c r="J36" s="517">
        <v>1</v>
      </c>
    </row>
    <row r="37" spans="1:10" ht="20.100000000000001" customHeight="1" x14ac:dyDescent="0.15">
      <c r="D37" s="466" t="s">
        <v>264</v>
      </c>
      <c r="E37" s="759">
        <f>SUM(D28:D36)</f>
        <v>0</v>
      </c>
      <c r="F37" s="512"/>
      <c r="G37" s="512"/>
      <c r="H37" s="512"/>
      <c r="I37" s="512"/>
      <c r="J37" s="513"/>
    </row>
    <row r="38" spans="1:10" x14ac:dyDescent="0.15"/>
    <row r="39" spans="1:10" ht="16.5" thickBot="1" x14ac:dyDescent="0.2">
      <c r="B39" s="387">
        <v>1.3</v>
      </c>
      <c r="C39" s="397" t="s">
        <v>444</v>
      </c>
      <c r="D39" s="76"/>
      <c r="E39" s="76"/>
      <c r="F39" s="76"/>
      <c r="G39" s="76"/>
      <c r="H39" s="76"/>
      <c r="I39" s="76"/>
      <c r="J39" s="409" t="str">
        <f>IF(J40=0,$L$3,"")</f>
        <v/>
      </c>
    </row>
    <row r="40" spans="1:10" ht="14.25" hidden="1" thickBot="1" x14ac:dyDescent="0.2">
      <c r="B40" s="445"/>
      <c r="C40" s="94"/>
      <c r="D40" s="399"/>
      <c r="E40" s="400"/>
      <c r="F40" s="400"/>
      <c r="G40" s="401"/>
      <c r="H40" s="402"/>
      <c r="I40" s="402"/>
      <c r="J40" s="403">
        <f>スコア!M53</f>
        <v>1</v>
      </c>
    </row>
    <row r="41" spans="1:10" ht="20.100000000000001" customHeight="1" thickBot="1" x14ac:dyDescent="0.2">
      <c r="B41" s="445"/>
      <c r="C41" s="94"/>
      <c r="D41" s="404">
        <v>3</v>
      </c>
      <c r="E41" s="448" t="s">
        <v>373</v>
      </c>
      <c r="F41" s="415"/>
      <c r="G41" s="415"/>
      <c r="H41" s="415"/>
      <c r="I41" s="415"/>
      <c r="J41" s="416"/>
    </row>
    <row r="42" spans="1:10" ht="20.100000000000001" customHeight="1" x14ac:dyDescent="0.15">
      <c r="A42" s="1">
        <v>1</v>
      </c>
      <c r="B42" s="445"/>
      <c r="C42" s="94"/>
      <c r="D42" s="462" t="str">
        <f>IF(D41=$L$12,$M$6,IF(ROUNDDOWN(D41,0)=$L$6,$N$6,$M$6))</f>
        <v>　レベル　1</v>
      </c>
      <c r="E42" s="794" t="s">
        <v>575</v>
      </c>
      <c r="F42" s="795"/>
      <c r="G42" s="795"/>
      <c r="H42" s="795"/>
      <c r="I42" s="795"/>
      <c r="J42" s="796"/>
    </row>
    <row r="43" spans="1:10" ht="20.100000000000001" customHeight="1" x14ac:dyDescent="0.15">
      <c r="A43" s="1" t="s">
        <v>202</v>
      </c>
      <c r="B43" s="445"/>
      <c r="C43" s="94"/>
      <c r="D43" s="405" t="str">
        <f>IF(D41=$L$12,$M$7,IF(ROUNDDOWN(D41,0)=$L$7,$N$7,$M$7))</f>
        <v>　レベル　2</v>
      </c>
      <c r="E43" s="797" t="s">
        <v>145</v>
      </c>
      <c r="F43" s="798"/>
      <c r="G43" s="798"/>
      <c r="H43" s="798"/>
      <c r="I43" s="798"/>
      <c r="J43" s="799"/>
    </row>
    <row r="44" spans="1:10" ht="20.100000000000001" customHeight="1" x14ac:dyDescent="0.15">
      <c r="A44" s="1">
        <v>3</v>
      </c>
      <c r="B44" s="445"/>
      <c r="C44" s="94"/>
      <c r="D44" s="405" t="str">
        <f>IF(D41=$L$12,$M$8,IF(ROUNDDOWN(D41,0)=$L$8,$N$8,$M$8))</f>
        <v>■レベル　3</v>
      </c>
      <c r="E44" s="797" t="s">
        <v>576</v>
      </c>
      <c r="F44" s="798"/>
      <c r="G44" s="798"/>
      <c r="H44" s="798"/>
      <c r="I44" s="798"/>
      <c r="J44" s="799"/>
    </row>
    <row r="45" spans="1:10" ht="35.1" customHeight="1" x14ac:dyDescent="0.15">
      <c r="A45" s="1">
        <v>4</v>
      </c>
      <c r="B45" s="445"/>
      <c r="C45" s="94"/>
      <c r="D45" s="405" t="str">
        <f>IF(D41=$L$12,$M$10,IF(ROUNDDOWN(D41,0)=$L$10,$N$10,$M$10))</f>
        <v>　レベル　4</v>
      </c>
      <c r="E45" s="888" t="s">
        <v>577</v>
      </c>
      <c r="F45" s="889"/>
      <c r="G45" s="889"/>
      <c r="H45" s="889"/>
      <c r="I45" s="889"/>
      <c r="J45" s="890"/>
    </row>
    <row r="46" spans="1:10" ht="35.1" customHeight="1" x14ac:dyDescent="0.15">
      <c r="A46" s="1">
        <v>5</v>
      </c>
      <c r="B46" s="445"/>
      <c r="C46" s="94"/>
      <c r="D46" s="406" t="str">
        <f>IF(D41=$L$12,$M$11,IF(ROUNDDOWN(D41,0)=$L$11,$N$11,$M$11))</f>
        <v>　レベル　5</v>
      </c>
      <c r="E46" s="891" t="s">
        <v>578</v>
      </c>
      <c r="F46" s="892"/>
      <c r="G46" s="892"/>
      <c r="H46" s="892"/>
      <c r="I46" s="892"/>
      <c r="J46" s="893"/>
    </row>
    <row r="47" spans="1:10" ht="15.75" x14ac:dyDescent="0.15">
      <c r="A47" s="682">
        <v>0</v>
      </c>
      <c r="B47" s="445"/>
      <c r="C47" s="390"/>
    </row>
    <row r="48" spans="1:10" ht="16.5" thickBot="1" x14ac:dyDescent="0.2">
      <c r="B48" s="387">
        <v>1.4</v>
      </c>
      <c r="C48" s="397" t="s">
        <v>445</v>
      </c>
      <c r="D48" s="76"/>
      <c r="E48" s="76"/>
      <c r="F48" s="76"/>
      <c r="G48" s="76"/>
      <c r="H48" s="76"/>
      <c r="I48" s="76"/>
      <c r="J48" s="409" t="str">
        <f>IF(J49=0,$L$3,"")</f>
        <v/>
      </c>
    </row>
    <row r="49" spans="1:10" ht="14.25" hidden="1" thickBot="1" x14ac:dyDescent="0.2">
      <c r="B49" s="445"/>
      <c r="C49" s="94"/>
      <c r="D49" s="399"/>
      <c r="E49" s="400"/>
      <c r="F49" s="400"/>
      <c r="G49" s="401"/>
      <c r="H49" s="402"/>
      <c r="I49" s="402"/>
      <c r="J49" s="403">
        <f>スコア!M54</f>
        <v>1</v>
      </c>
    </row>
    <row r="50" spans="1:10" ht="20.100000000000001" customHeight="1" x14ac:dyDescent="0.15">
      <c r="B50" s="445"/>
      <c r="C50" s="94"/>
      <c r="D50" s="907">
        <v>3</v>
      </c>
      <c r="E50" s="415" t="s">
        <v>373</v>
      </c>
      <c r="F50" s="415"/>
      <c r="G50" s="415"/>
      <c r="H50" s="415"/>
      <c r="I50" s="415"/>
      <c r="J50" s="416"/>
    </row>
    <row r="51" spans="1:10" ht="20.100000000000001" customHeight="1" thickBot="1" x14ac:dyDescent="0.2">
      <c r="B51" s="445"/>
      <c r="C51" s="94"/>
      <c r="D51" s="908"/>
      <c r="E51" s="904" t="s">
        <v>557</v>
      </c>
      <c r="F51" s="905"/>
      <c r="G51" s="905"/>
      <c r="H51" s="906" t="s">
        <v>558</v>
      </c>
      <c r="I51" s="904"/>
      <c r="J51" s="906"/>
    </row>
    <row r="52" spans="1:10" ht="34.5" customHeight="1" x14ac:dyDescent="0.15">
      <c r="A52" s="1" t="s">
        <v>202</v>
      </c>
      <c r="B52" s="445"/>
      <c r="C52" s="94"/>
      <c r="D52" s="405" t="str">
        <f>IF(D50=$L$12,$M$6,IF(ROUNDDOWN(D50,0)=$L$6,$N$6,$M$6))</f>
        <v>　レベル　1</v>
      </c>
      <c r="E52" s="885" t="s">
        <v>145</v>
      </c>
      <c r="F52" s="886"/>
      <c r="G52" s="887"/>
      <c r="H52" s="885" t="s">
        <v>145</v>
      </c>
      <c r="I52" s="886"/>
      <c r="J52" s="887"/>
    </row>
    <row r="53" spans="1:10" ht="35.1" customHeight="1" x14ac:dyDescent="0.15">
      <c r="A53" s="1">
        <v>2</v>
      </c>
      <c r="B53" s="445"/>
      <c r="C53" s="94"/>
      <c r="D53" s="405" t="str">
        <f>IF(D50=$L$12,$M$7,IF(ROUNDDOWN(D50,0)=$L$7,$N$7,$M$7))</f>
        <v>　レベル　2</v>
      </c>
      <c r="E53" s="888" t="s">
        <v>145</v>
      </c>
      <c r="F53" s="889"/>
      <c r="G53" s="890"/>
      <c r="H53" s="888" t="s">
        <v>751</v>
      </c>
      <c r="I53" s="889"/>
      <c r="J53" s="890"/>
    </row>
    <row r="54" spans="1:10" ht="39.75" customHeight="1" x14ac:dyDescent="0.15">
      <c r="A54" s="1">
        <v>3</v>
      </c>
      <c r="B54" s="445"/>
      <c r="C54" s="94"/>
      <c r="D54" s="405" t="str">
        <f>IF(D50=$L$12,$M$8,IF(ROUNDDOWN(D50,0)=$L$8,$N$8,$M$8))</f>
        <v>■レベル　3</v>
      </c>
      <c r="E54" s="888" t="s">
        <v>934</v>
      </c>
      <c r="F54" s="889"/>
      <c r="G54" s="890"/>
      <c r="H54" s="888" t="s">
        <v>936</v>
      </c>
      <c r="I54" s="889"/>
      <c r="J54" s="890"/>
    </row>
    <row r="55" spans="1:10" ht="35.1" customHeight="1" x14ac:dyDescent="0.15">
      <c r="A55" s="1">
        <v>4</v>
      </c>
      <c r="B55" s="445"/>
      <c r="C55" s="94"/>
      <c r="D55" s="405" t="str">
        <f>IF(D50=$L$12,$M$10,IF(ROUNDDOWN(D50,0)=$L$10,$N$10,$M$10))</f>
        <v>　レベル　4</v>
      </c>
      <c r="E55" s="888" t="s">
        <v>935</v>
      </c>
      <c r="F55" s="889"/>
      <c r="G55" s="890"/>
      <c r="H55" s="888" t="s">
        <v>752</v>
      </c>
      <c r="I55" s="889"/>
      <c r="J55" s="890"/>
    </row>
    <row r="56" spans="1:10" ht="20.100000000000001" customHeight="1" x14ac:dyDescent="0.15">
      <c r="A56" s="1">
        <v>5</v>
      </c>
      <c r="B56" s="445"/>
      <c r="C56" s="94"/>
      <c r="D56" s="406" t="str">
        <f>IF(D50=$L$12,$M$11,IF(ROUNDDOWN(D50,0)=$L$11,$N$11,$M$11))</f>
        <v>　レベル　5</v>
      </c>
      <c r="E56" s="891" t="s">
        <v>579</v>
      </c>
      <c r="F56" s="892"/>
      <c r="G56" s="892"/>
      <c r="H56" s="892"/>
      <c r="I56" s="892"/>
      <c r="J56" s="893"/>
    </row>
    <row r="57" spans="1:10" ht="21.95" customHeight="1" x14ac:dyDescent="0.15">
      <c r="A57" s="682">
        <v>0</v>
      </c>
      <c r="B57" s="445"/>
      <c r="C57" s="390"/>
    </row>
    <row r="58" spans="1:10" ht="15.75" x14ac:dyDescent="0.15">
      <c r="B58" s="387">
        <v>2</v>
      </c>
      <c r="C58" s="395" t="s">
        <v>413</v>
      </c>
      <c r="D58" s="391"/>
      <c r="E58" s="391"/>
      <c r="F58" s="391"/>
      <c r="G58" s="391"/>
      <c r="H58" s="391"/>
      <c r="I58" s="391"/>
      <c r="J58" s="391"/>
    </row>
    <row r="59" spans="1:10" ht="16.5" thickBot="1" x14ac:dyDescent="0.2">
      <c r="B59" s="387">
        <v>2.1</v>
      </c>
      <c r="C59" s="397" t="s">
        <v>446</v>
      </c>
      <c r="D59" s="76"/>
      <c r="E59" s="76"/>
      <c r="F59" s="76"/>
      <c r="G59" s="76"/>
      <c r="H59" s="76"/>
      <c r="I59" s="76"/>
      <c r="J59" s="409" t="str">
        <f>IF(J60=0,$L$3,"")</f>
        <v/>
      </c>
    </row>
    <row r="60" spans="1:10" ht="14.25" hidden="1" thickBot="1" x14ac:dyDescent="0.2">
      <c r="B60" s="445"/>
      <c r="C60" s="94"/>
      <c r="D60" s="399"/>
      <c r="E60" s="400"/>
      <c r="F60" s="400"/>
      <c r="G60" s="401"/>
      <c r="H60" s="402"/>
      <c r="I60" s="402"/>
      <c r="J60" s="403">
        <f>スコア!M56</f>
        <v>1</v>
      </c>
    </row>
    <row r="61" spans="1:10" ht="20.100000000000001" customHeight="1" thickBot="1" x14ac:dyDescent="0.2">
      <c r="B61" s="445"/>
      <c r="C61" s="94"/>
      <c r="D61" s="404">
        <v>3</v>
      </c>
      <c r="E61" s="448" t="s">
        <v>373</v>
      </c>
      <c r="F61" s="415"/>
      <c r="G61" s="415"/>
      <c r="H61" s="415"/>
      <c r="I61" s="415"/>
      <c r="J61" s="577"/>
    </row>
    <row r="62" spans="1:10" ht="20.100000000000001" customHeight="1" x14ac:dyDescent="0.15">
      <c r="A62" s="1">
        <v>1</v>
      </c>
      <c r="B62" s="445"/>
      <c r="C62" s="94"/>
      <c r="D62" s="462" t="str">
        <f>IF(D61=$L$12,$M$6,IF(ROUNDDOWN(D61,0)=$L$6,$N$6,$M$6))</f>
        <v>　レベル　1</v>
      </c>
      <c r="E62" s="794" t="s">
        <v>165</v>
      </c>
      <c r="F62" s="795"/>
      <c r="G62" s="795"/>
      <c r="H62" s="795"/>
      <c r="I62" s="795"/>
      <c r="J62" s="578"/>
    </row>
    <row r="63" spans="1:10" ht="35.1" customHeight="1" x14ac:dyDescent="0.15">
      <c r="A63" s="1">
        <v>2</v>
      </c>
      <c r="B63" s="445"/>
      <c r="C63" s="94"/>
      <c r="D63" s="405" t="str">
        <f>IF(D61=$L$12,$M$7,IF(ROUNDDOWN(D61,0)=$L$7,$N$7,$M$7))</f>
        <v>　レベル　2</v>
      </c>
      <c r="E63" s="888" t="s">
        <v>937</v>
      </c>
      <c r="F63" s="889"/>
      <c r="G63" s="889"/>
      <c r="H63" s="889"/>
      <c r="I63" s="889"/>
      <c r="J63" s="890"/>
    </row>
    <row r="64" spans="1:10" ht="35.1" customHeight="1" x14ac:dyDescent="0.15">
      <c r="A64" s="1">
        <v>3</v>
      </c>
      <c r="B64" s="445"/>
      <c r="C64" s="94"/>
      <c r="D64" s="405" t="str">
        <f>IF(D61=$L$12,$M$8,IF(ROUNDDOWN(D61,0)=$L$8,$N$8,$M$8))</f>
        <v>■レベル　3</v>
      </c>
      <c r="E64" s="888" t="s">
        <v>938</v>
      </c>
      <c r="F64" s="889"/>
      <c r="G64" s="889"/>
      <c r="H64" s="889"/>
      <c r="I64" s="889"/>
      <c r="J64" s="890"/>
    </row>
    <row r="65" spans="1:10" ht="35.1" customHeight="1" x14ac:dyDescent="0.15">
      <c r="A65" s="1">
        <v>4</v>
      </c>
      <c r="B65" s="445"/>
      <c r="C65" s="94"/>
      <c r="D65" s="405" t="str">
        <f>IF(D61=$L$12,$M$10,IF(ROUNDDOWN(D61,0)=$L$10,$N$10,$M$10))</f>
        <v>　レベル　4</v>
      </c>
      <c r="E65" s="888" t="s">
        <v>939</v>
      </c>
      <c r="F65" s="889"/>
      <c r="G65" s="889"/>
      <c r="H65" s="889"/>
      <c r="I65" s="889"/>
      <c r="J65" s="890"/>
    </row>
    <row r="66" spans="1:10" ht="35.1" customHeight="1" x14ac:dyDescent="0.15">
      <c r="A66" s="1">
        <v>5</v>
      </c>
      <c r="B66" s="445"/>
      <c r="C66" s="94"/>
      <c r="D66" s="406" t="str">
        <f>IF(D61=$L$12,$M$11,IF(ROUNDDOWN(D61,0)=$L$11,$N$11,$M$11))</f>
        <v>　レベル　5</v>
      </c>
      <c r="E66" s="891" t="s">
        <v>940</v>
      </c>
      <c r="F66" s="892"/>
      <c r="G66" s="892"/>
      <c r="H66" s="892"/>
      <c r="I66" s="892"/>
      <c r="J66" s="893"/>
    </row>
    <row r="67" spans="1:10" ht="15.75" x14ac:dyDescent="0.15">
      <c r="A67" s="682">
        <v>0</v>
      </c>
      <c r="B67" s="445"/>
      <c r="C67" s="390"/>
    </row>
    <row r="68" spans="1:10" ht="23.1" hidden="1" customHeight="1" x14ac:dyDescent="0.15"/>
  </sheetData>
  <sheetProtection algorithmName="SHA-512" hashValue="hqpCRCur+A4xrTFdqhTUca5vzIQCt+MUlwi3g/YDC5aP/Y1s4ztL5J1g9U7UV+Bz9ycCxgq6tewRS8+d66ZrwA==" saltValue="/UfDoh79NHXxMSL/7sMC7Q==" spinCount="100000" sheet="1" objects="1" scenarios="1"/>
  <mergeCells count="29">
    <mergeCell ref="D18:D19"/>
    <mergeCell ref="F28:I28"/>
    <mergeCell ref="H14:J14"/>
    <mergeCell ref="E14:G14"/>
    <mergeCell ref="D8:D9"/>
    <mergeCell ref="E9:G9"/>
    <mergeCell ref="H9:J9"/>
    <mergeCell ref="E10:G10"/>
    <mergeCell ref="H10:J10"/>
    <mergeCell ref="E11:G11"/>
    <mergeCell ref="H11:J11"/>
    <mergeCell ref="H53:J53"/>
    <mergeCell ref="H54:J54"/>
    <mergeCell ref="D50:D51"/>
    <mergeCell ref="E45:J45"/>
    <mergeCell ref="E46:J46"/>
    <mergeCell ref="E51:G51"/>
    <mergeCell ref="H51:J51"/>
    <mergeCell ref="E52:G52"/>
    <mergeCell ref="E53:G53"/>
    <mergeCell ref="E54:G54"/>
    <mergeCell ref="H52:J52"/>
    <mergeCell ref="E65:J65"/>
    <mergeCell ref="E66:J66"/>
    <mergeCell ref="H55:J55"/>
    <mergeCell ref="E56:J56"/>
    <mergeCell ref="E63:J63"/>
    <mergeCell ref="E64:J64"/>
    <mergeCell ref="E55:G55"/>
  </mergeCells>
  <phoneticPr fontId="23"/>
  <conditionalFormatting sqref="D8">
    <cfRule type="expression" dxfId="76" priority="22" stopIfTrue="1">
      <formula>AND(OR(D8&lt;1,D8&gt;5),D8&lt;&gt;0)</formula>
    </cfRule>
    <cfRule type="expression" dxfId="75" priority="23" stopIfTrue="1">
      <formula>J7&gt;0</formula>
    </cfRule>
  </conditionalFormatting>
  <conditionalFormatting sqref="D28:D36">
    <cfRule type="expression" dxfId="74" priority="16">
      <formula>AND($F$25=$N$3,$J$17&gt;0)</formula>
    </cfRule>
  </conditionalFormatting>
  <conditionalFormatting sqref="D41">
    <cfRule type="expression" dxfId="73" priority="14" stopIfTrue="1">
      <formula>AND(OR(D41&lt;1,D41&gt;5),D41&lt;&gt;0)</formula>
    </cfRule>
    <cfRule type="expression" dxfId="72" priority="15" stopIfTrue="1">
      <formula>J40&gt;0</formula>
    </cfRule>
  </conditionalFormatting>
  <conditionalFormatting sqref="D50">
    <cfRule type="expression" dxfId="71" priority="12" stopIfTrue="1">
      <formula>AND(OR(D50&lt;1,D50&gt;5),D50&lt;&gt;0)</formula>
    </cfRule>
    <cfRule type="expression" dxfId="70" priority="13" stopIfTrue="1">
      <formula>J49&gt;0</formula>
    </cfRule>
  </conditionalFormatting>
  <conditionalFormatting sqref="D61">
    <cfRule type="expression" dxfId="69" priority="10" stopIfTrue="1">
      <formula>AND(OR(D61&lt;1,D61&gt;5),D61&lt;&gt;0)</formula>
    </cfRule>
    <cfRule type="expression" dxfId="68" priority="11" stopIfTrue="1">
      <formula>J60&gt;0</formula>
    </cfRule>
  </conditionalFormatting>
  <conditionalFormatting sqref="F25">
    <cfRule type="expression" dxfId="67" priority="1">
      <formula>J17&gt;0</formula>
    </cfRule>
  </conditionalFormatting>
  <conditionalFormatting sqref="D25">
    <cfRule type="expression" dxfId="66" priority="2" stopIfTrue="1">
      <formula>AND(OR(D25&lt;1,D25&gt;5),D25&lt;&gt;0)</formula>
    </cfRule>
    <cfRule type="expression" dxfId="65" priority="3" stopIfTrue="1">
      <formula>AND(J17&gt;0,F25=$N$4)</formula>
    </cfRule>
  </conditionalFormatting>
  <dataValidations count="6">
    <dataValidation type="list" allowBlank="1" showInputMessage="1" sqref="D41 D61">
      <formula1>A42:A47</formula1>
    </dataValidation>
    <dataValidation type="list" allowBlank="1" showInputMessage="1" sqref="D50 D8">
      <formula1>A10:A15</formula1>
    </dataValidation>
    <dataValidation allowBlank="1" showInputMessage="1" sqref="D18"/>
    <dataValidation type="list" allowBlank="1" showInputMessage="1" showErrorMessage="1" sqref="F25">
      <formula1>$N$3:$N$4</formula1>
    </dataValidation>
    <dataValidation type="list" allowBlank="1" showInputMessage="1" sqref="D25">
      <formula1>A20:A25</formula1>
    </dataValidation>
    <dataValidation type="list" allowBlank="1" showInputMessage="1" showErrorMessage="1" sqref="D28:D36">
      <formula1>J28:K28</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1" manualBreakCount="1">
    <brk id="47"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showGridLines="0" topLeftCell="B1" zoomScale="110" zoomScaleNormal="110" workbookViewId="0">
      <selection activeCell="B3" sqref="B3"/>
    </sheetView>
  </sheetViews>
  <sheetFormatPr defaultColWidth="0" defaultRowHeight="13.5" zeroHeight="1" x14ac:dyDescent="0.15"/>
  <cols>
    <col min="1" max="1" width="6.5" style="474" hidden="1" customWidth="1"/>
    <col min="2" max="2" width="4.5" customWidth="1"/>
    <col min="3" max="3" width="1.625" customWidth="1"/>
    <col min="4" max="4" width="11.125" customWidth="1"/>
    <col min="5" max="5" width="11.625" customWidth="1"/>
    <col min="6" max="10" width="15.125" customWidth="1"/>
    <col min="11" max="11" width="1.25" customWidth="1"/>
    <col min="12" max="14" width="12" hidden="1" customWidth="1"/>
    <col min="15" max="16" width="12" style="474" hidden="1" customWidth="1"/>
    <col min="17"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600</v>
      </c>
      <c r="C3" s="392"/>
      <c r="D3" s="391"/>
      <c r="E3" s="391"/>
      <c r="F3" s="391"/>
      <c r="G3" s="393"/>
      <c r="H3" s="394" t="s">
        <v>231</v>
      </c>
      <c r="K3" s="388"/>
      <c r="L3" t="s">
        <v>132</v>
      </c>
      <c r="N3" s="474" t="s">
        <v>599</v>
      </c>
    </row>
    <row r="4" spans="1:14" ht="6.75" customHeight="1" x14ac:dyDescent="0.15">
      <c r="B4" s="390"/>
      <c r="C4" s="392"/>
      <c r="D4" s="391"/>
      <c r="E4" s="391"/>
      <c r="F4" s="391"/>
      <c r="G4" s="391"/>
      <c r="H4" s="391"/>
      <c r="I4" s="391"/>
      <c r="J4" s="391"/>
      <c r="K4" s="388"/>
      <c r="M4" t="s">
        <v>156</v>
      </c>
      <c r="N4" t="s">
        <v>157</v>
      </c>
    </row>
    <row r="5" spans="1:14" ht="15.75" x14ac:dyDescent="0.15">
      <c r="B5" s="387">
        <v>1</v>
      </c>
      <c r="C5" s="395" t="s">
        <v>359</v>
      </c>
      <c r="D5" s="395"/>
      <c r="E5" s="395"/>
      <c r="F5" s="396"/>
      <c r="G5" s="396"/>
      <c r="H5" s="396"/>
      <c r="I5" s="396"/>
      <c r="J5" s="396"/>
      <c r="K5" s="388"/>
    </row>
    <row r="6" spans="1:14" ht="15.75" x14ac:dyDescent="0.15">
      <c r="B6" s="387">
        <v>1.1000000000000001</v>
      </c>
      <c r="C6" s="397" t="s">
        <v>630</v>
      </c>
      <c r="D6" s="76"/>
      <c r="E6" s="76"/>
      <c r="F6" s="76"/>
      <c r="G6" s="76"/>
      <c r="H6" s="76"/>
      <c r="I6" s="76"/>
      <c r="J6" s="76"/>
      <c r="K6" s="388"/>
      <c r="L6">
        <v>1</v>
      </c>
      <c r="M6" t="s">
        <v>114</v>
      </c>
      <c r="N6" t="s">
        <v>115</v>
      </c>
    </row>
    <row r="7" spans="1:14" ht="15" thickBot="1" x14ac:dyDescent="0.2">
      <c r="B7" s="445"/>
      <c r="C7" s="94"/>
      <c r="D7" s="398" t="s">
        <v>583</v>
      </c>
      <c r="E7" s="408"/>
      <c r="F7" s="414"/>
      <c r="G7" s="414"/>
      <c r="H7" s="411"/>
      <c r="I7" s="411"/>
      <c r="J7" s="409" t="str">
        <f>IF(J8=0,$L$3,"")</f>
        <v/>
      </c>
      <c r="K7" s="388"/>
      <c r="L7">
        <v>2</v>
      </c>
      <c r="M7" t="s">
        <v>125</v>
      </c>
      <c r="N7" t="s">
        <v>126</v>
      </c>
    </row>
    <row r="8" spans="1:14" ht="14.25" hidden="1" thickBot="1" x14ac:dyDescent="0.2">
      <c r="B8" s="445"/>
      <c r="C8" s="94"/>
      <c r="D8" s="399"/>
      <c r="E8" s="400"/>
      <c r="F8" s="401"/>
      <c r="G8" s="401"/>
      <c r="H8" s="402"/>
      <c r="I8" s="402"/>
      <c r="J8" s="403">
        <f>スコア!M59</f>
        <v>1</v>
      </c>
      <c r="K8" s="388"/>
      <c r="L8">
        <v>3</v>
      </c>
      <c r="M8" t="s">
        <v>127</v>
      </c>
      <c r="N8" t="s">
        <v>128</v>
      </c>
    </row>
    <row r="9" spans="1:14" ht="20.100000000000001" customHeight="1" thickBot="1" x14ac:dyDescent="0.2">
      <c r="B9" s="445"/>
      <c r="C9" s="94"/>
      <c r="D9" s="404">
        <v>3</v>
      </c>
      <c r="E9" s="448" t="s">
        <v>373</v>
      </c>
      <c r="F9" s="415"/>
      <c r="G9" s="415"/>
      <c r="H9" s="415"/>
      <c r="I9" s="415"/>
      <c r="J9" s="416"/>
      <c r="K9" s="388"/>
      <c r="L9">
        <v>4</v>
      </c>
      <c r="M9" t="s">
        <v>117</v>
      </c>
      <c r="N9" t="s">
        <v>118</v>
      </c>
    </row>
    <row r="10" spans="1:14" ht="20.100000000000001" customHeight="1" x14ac:dyDescent="0.15">
      <c r="A10" s="685">
        <v>1</v>
      </c>
      <c r="B10" s="445"/>
      <c r="C10" s="94"/>
      <c r="D10" s="462" t="str">
        <f>IF(D9=$L$11,$M$6,IF(ROUNDDOWN(D9,0)=$L$6,$N$6,$M$6))</f>
        <v>　レベル　1</v>
      </c>
      <c r="E10" s="794" t="s">
        <v>766</v>
      </c>
      <c r="F10" s="487"/>
      <c r="G10" s="487"/>
      <c r="H10" s="487"/>
      <c r="I10" s="487"/>
      <c r="J10" s="419"/>
      <c r="K10" s="388"/>
      <c r="L10">
        <v>5</v>
      </c>
      <c r="M10" t="s">
        <v>120</v>
      </c>
      <c r="N10" t="s">
        <v>121</v>
      </c>
    </row>
    <row r="11" spans="1:14" ht="20.100000000000001" customHeight="1" x14ac:dyDescent="0.15">
      <c r="A11" s="685" t="s">
        <v>522</v>
      </c>
      <c r="B11" s="445"/>
      <c r="C11" s="94"/>
      <c r="D11" s="405" t="str">
        <f>IF(D9=$L$11,$M$7,IF(ROUNDDOWN(D9,0)=$L$7,$N$7,$M$7))</f>
        <v>　レベル　2</v>
      </c>
      <c r="E11" s="797" t="s">
        <v>145</v>
      </c>
      <c r="F11" s="486"/>
      <c r="G11" s="486"/>
      <c r="H11" s="486"/>
      <c r="I11" s="486"/>
      <c r="J11" s="489"/>
      <c r="K11" s="388"/>
      <c r="L11">
        <v>0</v>
      </c>
      <c r="M11" t="s">
        <v>116</v>
      </c>
      <c r="N11" t="s">
        <v>116</v>
      </c>
    </row>
    <row r="12" spans="1:14" ht="20.100000000000001" customHeight="1" x14ac:dyDescent="0.15">
      <c r="A12" s="685">
        <v>3</v>
      </c>
      <c r="B12" s="445"/>
      <c r="C12" s="94"/>
      <c r="D12" s="405" t="str">
        <f>IF(D9=$L$11,$M$8,IF(ROUNDDOWN(D9,0)=$L$8,$N$8,$M$8))</f>
        <v>■レベル　3</v>
      </c>
      <c r="E12" s="797" t="s">
        <v>357</v>
      </c>
      <c r="F12" s="486"/>
      <c r="G12" s="486"/>
      <c r="H12" s="486"/>
      <c r="I12" s="486"/>
      <c r="J12" s="489"/>
      <c r="K12" s="388"/>
    </row>
    <row r="13" spans="1:14" ht="20.100000000000001" customHeight="1" x14ac:dyDescent="0.15">
      <c r="A13" s="685">
        <v>4</v>
      </c>
      <c r="B13" s="445"/>
      <c r="C13" s="94"/>
      <c r="D13" s="405" t="str">
        <f>IF(D9=$L$11,$M$9,IF(ROUNDDOWN(D9,0)=$L$9,$N$9,$M$9))</f>
        <v>　レベル　4</v>
      </c>
      <c r="E13" s="797" t="s">
        <v>356</v>
      </c>
      <c r="F13" s="486"/>
      <c r="G13" s="486"/>
      <c r="H13" s="486"/>
      <c r="I13" s="486"/>
      <c r="J13" s="489"/>
      <c r="K13" s="388"/>
    </row>
    <row r="14" spans="1:14" ht="20.100000000000001" customHeight="1" x14ac:dyDescent="0.15">
      <c r="A14" s="685">
        <v>5</v>
      </c>
      <c r="B14" s="445"/>
      <c r="C14" s="94"/>
      <c r="D14" s="406" t="str">
        <f>IF(D9=$L$11,$M$10,IF(ROUNDDOWN(D9,0)=$L$10,$N$10,$M$10))</f>
        <v>　レベル　5</v>
      </c>
      <c r="E14" s="791" t="s">
        <v>355</v>
      </c>
      <c r="F14" s="488"/>
      <c r="G14" s="488"/>
      <c r="H14" s="488"/>
      <c r="I14" s="488"/>
      <c r="J14" s="420"/>
      <c r="K14" s="388"/>
    </row>
    <row r="15" spans="1:14" ht="15.75" x14ac:dyDescent="0.15">
      <c r="A15" s="686">
        <v>0</v>
      </c>
      <c r="B15" s="445"/>
      <c r="C15" s="390"/>
      <c r="K15" s="388"/>
    </row>
    <row r="16" spans="1:14" customFormat="1" ht="15" thickBot="1" x14ac:dyDescent="0.2">
      <c r="C16" s="94"/>
      <c r="D16" s="398" t="s">
        <v>623</v>
      </c>
      <c r="E16" s="408"/>
      <c r="F16" s="414"/>
      <c r="G16" s="414"/>
      <c r="H16" s="411"/>
      <c r="I16" s="411"/>
      <c r="J16" s="409" t="s">
        <v>580</v>
      </c>
    </row>
    <row r="17" spans="1:10" customFormat="1" ht="14.25" hidden="1" thickBot="1" x14ac:dyDescent="0.2">
      <c r="C17" s="94"/>
      <c r="D17" s="399"/>
      <c r="E17" s="400"/>
      <c r="F17" s="401"/>
      <c r="G17" s="401"/>
      <c r="H17" s="402" t="s">
        <v>581</v>
      </c>
      <c r="I17" s="402"/>
      <c r="J17" s="579">
        <v>0.8</v>
      </c>
    </row>
    <row r="18" spans="1:10" customFormat="1" ht="20.100000000000001" customHeight="1" thickBot="1" x14ac:dyDescent="0.2">
      <c r="C18" s="94"/>
      <c r="D18" s="404">
        <v>3</v>
      </c>
      <c r="E18" s="448" t="s">
        <v>373</v>
      </c>
      <c r="F18" s="415"/>
      <c r="G18" s="415"/>
      <c r="H18" s="415"/>
      <c r="I18" s="415"/>
      <c r="J18" s="416"/>
    </row>
    <row r="19" spans="1:10" customFormat="1" ht="20.100000000000001" customHeight="1" x14ac:dyDescent="0.15">
      <c r="A19" s="685" t="s">
        <v>582</v>
      </c>
      <c r="C19" s="94"/>
      <c r="D19" s="580" t="str">
        <f>IF(D18=$L$11,$M$6,IF(ROUNDDOWN(D18,0)=$L$6,$N$6,$M$6))</f>
        <v>　レベル　1</v>
      </c>
      <c r="E19" s="794" t="s">
        <v>145</v>
      </c>
      <c r="F19" s="487"/>
      <c r="G19" s="487"/>
      <c r="H19" s="487"/>
      <c r="I19" s="487"/>
      <c r="J19" s="419"/>
    </row>
    <row r="20" spans="1:10" customFormat="1" ht="20.100000000000001" customHeight="1" x14ac:dyDescent="0.15">
      <c r="A20" s="685" t="s">
        <v>522</v>
      </c>
      <c r="C20" s="94"/>
      <c r="D20" s="581" t="str">
        <f>IF(D18=$L$11,$M$7,IF(ROUNDDOWN(D18,0)=$L$7,$N$7,$M$7))</f>
        <v>　レベル　2</v>
      </c>
      <c r="E20" s="797" t="s">
        <v>145</v>
      </c>
      <c r="F20" s="486"/>
      <c r="G20" s="486"/>
      <c r="H20" s="486"/>
      <c r="I20" s="486"/>
      <c r="J20" s="489"/>
    </row>
    <row r="21" spans="1:10" customFormat="1" ht="20.100000000000001" customHeight="1" x14ac:dyDescent="0.15">
      <c r="A21" s="685">
        <v>3</v>
      </c>
      <c r="C21" s="94"/>
      <c r="D21" s="581" t="str">
        <f>IF(D18=$L$11,$M$8,IF(ROUNDDOWN(D18,0)=$L$8,$N$8,$M$8))</f>
        <v>■レベル　3</v>
      </c>
      <c r="E21" s="797" t="s">
        <v>767</v>
      </c>
      <c r="F21" s="486"/>
      <c r="G21" s="486"/>
      <c r="H21" s="486"/>
      <c r="I21" s="486"/>
      <c r="J21" s="489"/>
    </row>
    <row r="22" spans="1:10" customFormat="1" ht="20.100000000000001" customHeight="1" x14ac:dyDescent="0.15">
      <c r="A22" s="685">
        <v>4</v>
      </c>
      <c r="C22" s="94"/>
      <c r="D22" s="581" t="str">
        <f>IF(D18=$L$11,$M$9,IF(ROUNDDOWN(D18,0)=$L$9,$N$9,$M$8))</f>
        <v>　レベル　3</v>
      </c>
      <c r="E22" s="797" t="s">
        <v>768</v>
      </c>
      <c r="F22" s="486"/>
      <c r="G22" s="486"/>
      <c r="H22" s="486"/>
      <c r="I22" s="486"/>
      <c r="J22" s="489"/>
    </row>
    <row r="23" spans="1:10" customFormat="1" ht="20.100000000000001" customHeight="1" x14ac:dyDescent="0.15">
      <c r="A23" s="685">
        <v>5</v>
      </c>
      <c r="C23" s="94"/>
      <c r="D23" s="582" t="str">
        <f>IF(D18=$L$11,$M$10,IF(ROUNDDOWN(D18,0)=$L$10,$N$10,$M$10))</f>
        <v>　レベル　5</v>
      </c>
      <c r="E23" s="791" t="s">
        <v>769</v>
      </c>
      <c r="F23" s="488"/>
      <c r="G23" s="488"/>
      <c r="H23" s="488"/>
      <c r="I23" s="488"/>
      <c r="J23" s="420"/>
    </row>
    <row r="24" spans="1:10" x14ac:dyDescent="0.15">
      <c r="A24" s="686">
        <v>0</v>
      </c>
    </row>
    <row r="25" spans="1:10" ht="14.25" x14ac:dyDescent="0.15">
      <c r="B25" s="445"/>
      <c r="C25" s="94"/>
      <c r="D25" s="398" t="s">
        <v>642</v>
      </c>
      <c r="E25" s="408"/>
      <c r="F25" s="414"/>
      <c r="G25" s="414"/>
      <c r="H25" s="411"/>
      <c r="I25" s="411"/>
      <c r="J25" s="409" t="str">
        <f>IF(J26=0,$L$3,"")</f>
        <v/>
      </c>
    </row>
    <row r="26" spans="1:10" ht="14.25" hidden="1" thickBot="1" x14ac:dyDescent="0.2">
      <c r="B26" s="445"/>
      <c r="C26" s="94"/>
      <c r="D26" s="399"/>
      <c r="E26" s="400"/>
      <c r="F26" s="401"/>
      <c r="G26" s="401"/>
      <c r="H26" s="402"/>
      <c r="I26" s="402"/>
      <c r="J26" s="403">
        <f>スコア!M61</f>
        <v>1</v>
      </c>
    </row>
    <row r="27" spans="1:10" ht="19.5" customHeight="1" x14ac:dyDescent="0.15">
      <c r="B27" s="445"/>
      <c r="C27" s="94"/>
      <c r="D27" s="927">
        <f>D36</f>
        <v>1</v>
      </c>
      <c r="E27" s="448" t="s">
        <v>373</v>
      </c>
      <c r="F27" s="415"/>
      <c r="G27" s="415"/>
      <c r="H27" s="415"/>
      <c r="I27" s="415"/>
      <c r="J27" s="416"/>
    </row>
    <row r="28" spans="1:10" ht="20.100000000000001" customHeight="1" x14ac:dyDescent="0.15">
      <c r="B28" s="445"/>
      <c r="C28" s="94"/>
      <c r="D28" s="928"/>
      <c r="E28" s="519" t="s">
        <v>943</v>
      </c>
      <c r="F28" s="520"/>
      <c r="G28" s="520"/>
      <c r="H28" s="519" t="s">
        <v>354</v>
      </c>
      <c r="I28" s="520"/>
      <c r="J28" s="416"/>
    </row>
    <row r="29" spans="1:10" ht="20.100000000000001" customHeight="1" x14ac:dyDescent="0.15">
      <c r="A29" s="685">
        <v>1</v>
      </c>
      <c r="B29" s="445"/>
      <c r="C29" s="94"/>
      <c r="D29" s="405" t="str">
        <f>IF(D27=$L$11,$M$6,IF(ROUNDDOWN(D27,0)=$L$6,$N$6,$M$6))</f>
        <v>■レベル　1</v>
      </c>
      <c r="E29" s="794" t="s">
        <v>89</v>
      </c>
      <c r="F29" s="487"/>
      <c r="G29" s="487"/>
      <c r="H29" s="794" t="s">
        <v>145</v>
      </c>
      <c r="I29" s="487"/>
      <c r="J29" s="419"/>
    </row>
    <row r="30" spans="1:10" ht="20.100000000000001" customHeight="1" x14ac:dyDescent="0.15">
      <c r="A30" s="685">
        <v>2</v>
      </c>
      <c r="B30" s="445"/>
      <c r="C30" s="94"/>
      <c r="D30" s="405" t="str">
        <f>IF(D27=$L$11,$M$7,IF(ROUNDDOWN(D27,0)=$L$7,$N$7,$M$7))</f>
        <v>　レベル　2</v>
      </c>
      <c r="E30" s="797" t="s">
        <v>771</v>
      </c>
      <c r="F30" s="486"/>
      <c r="G30" s="486"/>
      <c r="H30" s="797" t="s">
        <v>89</v>
      </c>
      <c r="I30" s="486"/>
      <c r="J30" s="489"/>
    </row>
    <row r="31" spans="1:10" ht="20.100000000000001" customHeight="1" x14ac:dyDescent="0.15">
      <c r="A31" s="685">
        <v>3</v>
      </c>
      <c r="B31" s="445"/>
      <c r="C31" s="94"/>
      <c r="D31" s="405" t="str">
        <f>IF(D27=$L$11,$M$8,IF(ROUNDDOWN(D27,0)=$L$8,$N$8,$M$8))</f>
        <v>　レベル　3</v>
      </c>
      <c r="E31" s="797" t="s">
        <v>770</v>
      </c>
      <c r="F31" s="486"/>
      <c r="G31" s="486"/>
      <c r="H31" s="797" t="s">
        <v>771</v>
      </c>
      <c r="I31" s="486"/>
      <c r="J31" s="489"/>
    </row>
    <row r="32" spans="1:10" ht="20.100000000000001" customHeight="1" x14ac:dyDescent="0.15">
      <c r="A32" s="685">
        <v>4</v>
      </c>
      <c r="B32" s="445"/>
      <c r="C32" s="94"/>
      <c r="D32" s="405" t="str">
        <f>IF(D27=$L$11,$M$9,IF(ROUNDDOWN(D27,0)=$L$9,$N$9,$M$9))</f>
        <v>　レベル　4</v>
      </c>
      <c r="E32" s="797" t="s">
        <v>941</v>
      </c>
      <c r="F32" s="486"/>
      <c r="G32" s="486"/>
      <c r="H32" s="797" t="s">
        <v>770</v>
      </c>
      <c r="I32" s="486"/>
      <c r="J32" s="489"/>
    </row>
    <row r="33" spans="1:10" ht="20.100000000000001" customHeight="1" thickBot="1" x14ac:dyDescent="0.2">
      <c r="A33" s="685">
        <v>5</v>
      </c>
      <c r="B33" s="445"/>
      <c r="C33" s="94"/>
      <c r="D33" s="406" t="str">
        <f>IF(D27=$L$11,$M$10,IF(ROUNDDOWN(D27,0)=$L$10,$N$10,$M$10))</f>
        <v>　レベル　5</v>
      </c>
      <c r="E33" s="791" t="s">
        <v>942</v>
      </c>
      <c r="F33" s="488"/>
      <c r="G33" s="488"/>
      <c r="H33" s="791" t="s">
        <v>772</v>
      </c>
      <c r="I33" s="488"/>
      <c r="J33" s="420"/>
    </row>
    <row r="34" spans="1:10" ht="19.5" customHeight="1" thickBot="1" x14ac:dyDescent="0.2">
      <c r="A34" s="686">
        <v>0</v>
      </c>
      <c r="B34" s="445"/>
      <c r="C34" s="390"/>
      <c r="D34" s="404">
        <v>0</v>
      </c>
      <c r="E34" s="518" t="s">
        <v>238</v>
      </c>
      <c r="F34" s="463" t="s">
        <v>261</v>
      </c>
      <c r="G34" s="518"/>
    </row>
    <row r="35" spans="1:10" ht="15.75" x14ac:dyDescent="0.15">
      <c r="B35" s="445"/>
      <c r="C35" s="94"/>
      <c r="D35" s="465" t="s">
        <v>432</v>
      </c>
      <c r="E35" s="76"/>
      <c r="F35" s="76"/>
      <c r="G35" s="76"/>
      <c r="H35" s="417"/>
      <c r="I35" s="590"/>
      <c r="J35" s="413"/>
    </row>
    <row r="36" spans="1:10" ht="20.100000000000001" customHeight="1" thickBot="1" x14ac:dyDescent="0.2">
      <c r="B36" s="445"/>
      <c r="C36" s="94"/>
      <c r="D36" s="700">
        <f>IF(F34=$N$3,IF(J36&gt;=2000,IF(E43&lt;1,1,IF(E43&lt;=1,2,IF(E43&lt;=2,3,IF(E43&lt;=3,4,IF(E43&gt;=4,5))))),IF(E43&lt;1,2,IF(E43=1,3,IF(E43=2,4,IF(E43&gt;=3,5))))),D34)</f>
        <v>1</v>
      </c>
      <c r="E36" s="663" t="s">
        <v>625</v>
      </c>
      <c r="F36" s="662"/>
      <c r="G36" s="418" t="s">
        <v>624</v>
      </c>
      <c r="H36" s="418"/>
      <c r="I36" s="418" t="s">
        <v>433</v>
      </c>
      <c r="J36" s="684">
        <f>メイン!C19</f>
        <v>3000</v>
      </c>
    </row>
    <row r="37" spans="1:10" ht="20.100000000000001" customHeight="1" x14ac:dyDescent="0.15">
      <c r="B37" s="445"/>
      <c r="C37" s="94"/>
      <c r="D37" s="410"/>
      <c r="E37" s="526">
        <v>1</v>
      </c>
      <c r="F37" s="795" t="s">
        <v>353</v>
      </c>
      <c r="G37" s="795"/>
      <c r="H37" s="795"/>
      <c r="I37" s="795"/>
      <c r="J37" s="796"/>
    </row>
    <row r="38" spans="1:10" ht="20.100000000000001" customHeight="1" x14ac:dyDescent="0.15">
      <c r="B38" s="445"/>
      <c r="C38" s="94"/>
      <c r="D38" s="412"/>
      <c r="E38" s="524">
        <v>2</v>
      </c>
      <c r="F38" s="798" t="s">
        <v>352</v>
      </c>
      <c r="G38" s="798"/>
      <c r="H38" s="798"/>
      <c r="I38" s="798"/>
      <c r="J38" s="799"/>
    </row>
    <row r="39" spans="1:10" ht="20.100000000000001" customHeight="1" x14ac:dyDescent="0.15">
      <c r="B39" s="445"/>
      <c r="C39" s="94"/>
      <c r="D39" s="412"/>
      <c r="E39" s="524">
        <v>3</v>
      </c>
      <c r="F39" s="798" t="s">
        <v>351</v>
      </c>
      <c r="G39" s="798"/>
      <c r="H39" s="798"/>
      <c r="I39" s="798"/>
      <c r="J39" s="799"/>
    </row>
    <row r="40" spans="1:10" ht="87" customHeight="1" x14ac:dyDescent="0.15">
      <c r="D40" s="412"/>
      <c r="E40" s="524">
        <v>4</v>
      </c>
      <c r="F40" s="929" t="s">
        <v>944</v>
      </c>
      <c r="G40" s="930"/>
      <c r="H40" s="930"/>
      <c r="I40" s="930"/>
      <c r="J40" s="931"/>
    </row>
    <row r="41" spans="1:10" ht="20.100000000000001" customHeight="1" x14ac:dyDescent="0.15">
      <c r="D41" s="412"/>
      <c r="E41" s="524">
        <v>5</v>
      </c>
      <c r="F41" s="798" t="s">
        <v>350</v>
      </c>
      <c r="G41" s="798"/>
      <c r="H41" s="798"/>
      <c r="I41" s="798"/>
      <c r="J41" s="799"/>
    </row>
    <row r="42" spans="1:10" ht="20.100000000000001" customHeight="1" thickBot="1" x14ac:dyDescent="0.2">
      <c r="D42" s="658"/>
      <c r="E42" s="525">
        <v>6</v>
      </c>
      <c r="F42" s="798" t="s">
        <v>349</v>
      </c>
      <c r="G42" s="798"/>
      <c r="H42" s="798"/>
      <c r="I42" s="798"/>
      <c r="J42" s="799"/>
    </row>
    <row r="43" spans="1:10" ht="20.100000000000001" customHeight="1" x14ac:dyDescent="0.15">
      <c r="D43" s="466" t="s">
        <v>264</v>
      </c>
      <c r="E43" s="711">
        <f>COUNTIF(D37:D42,$M$4)</f>
        <v>0</v>
      </c>
      <c r="F43" s="512"/>
      <c r="G43" s="512"/>
      <c r="H43" s="512"/>
      <c r="I43" s="512"/>
      <c r="J43" s="513"/>
    </row>
    <row r="44" spans="1:10" x14ac:dyDescent="0.15"/>
    <row r="45" spans="1:10" ht="16.5" thickBot="1" x14ac:dyDescent="0.2">
      <c r="B45" s="387">
        <v>1.2</v>
      </c>
      <c r="C45" s="397" t="s">
        <v>434</v>
      </c>
      <c r="D45" s="76"/>
      <c r="E45" s="76"/>
      <c r="F45" s="76"/>
      <c r="G45" s="76"/>
      <c r="H45" s="76"/>
      <c r="I45" s="76"/>
      <c r="J45" s="409" t="str">
        <f>IF(J46=0,$L$3,"")</f>
        <v/>
      </c>
    </row>
    <row r="46" spans="1:10" ht="14.25" hidden="1" thickBot="1" x14ac:dyDescent="0.2">
      <c r="B46" s="445"/>
      <c r="C46" s="94"/>
      <c r="D46" s="399"/>
      <c r="E46" s="400"/>
      <c r="F46" s="401"/>
      <c r="G46" s="401"/>
      <c r="H46" s="402"/>
      <c r="I46" s="402"/>
      <c r="J46" s="403">
        <f>スコア!M62</f>
        <v>1</v>
      </c>
    </row>
    <row r="47" spans="1:10" ht="20.100000000000001" customHeight="1" thickBot="1" x14ac:dyDescent="0.2">
      <c r="B47" s="445"/>
      <c r="C47" s="94"/>
      <c r="D47" s="404">
        <v>3</v>
      </c>
      <c r="E47" s="448" t="s">
        <v>373</v>
      </c>
      <c r="F47" s="415"/>
      <c r="G47" s="415"/>
      <c r="H47" s="415"/>
      <c r="I47" s="415"/>
      <c r="J47" s="416"/>
    </row>
    <row r="48" spans="1:10" ht="20.100000000000001" customHeight="1" x14ac:dyDescent="0.15">
      <c r="A48" s="685">
        <v>1</v>
      </c>
      <c r="B48" s="445"/>
      <c r="C48" s="94"/>
      <c r="D48" s="462" t="str">
        <f>IF(D47=$L$11,$M$6,IF(ROUNDDOWN(D47,0)=$L$6,$N$6,$M$6))</f>
        <v>　レベル　1</v>
      </c>
      <c r="E48" s="794" t="s">
        <v>584</v>
      </c>
      <c r="F48" s="487"/>
      <c r="G48" s="487"/>
      <c r="H48" s="487"/>
      <c r="I48" s="487"/>
      <c r="J48" s="419"/>
    </row>
    <row r="49" spans="1:10" ht="20.100000000000001" customHeight="1" x14ac:dyDescent="0.15">
      <c r="A49" s="685" t="s">
        <v>202</v>
      </c>
      <c r="B49" s="445"/>
      <c r="C49" s="94"/>
      <c r="D49" s="405" t="str">
        <f>IF(D47=$L$11,$M$7,IF(ROUNDDOWN(D47,0)=$L$7,$N$7,$M$7))</f>
        <v>　レベル　2</v>
      </c>
      <c r="E49" s="797" t="s">
        <v>145</v>
      </c>
      <c r="F49" s="486"/>
      <c r="G49" s="486"/>
      <c r="H49" s="486"/>
      <c r="I49" s="486"/>
      <c r="J49" s="489"/>
    </row>
    <row r="50" spans="1:10" ht="20.100000000000001" customHeight="1" x14ac:dyDescent="0.15">
      <c r="A50" s="685">
        <v>3</v>
      </c>
      <c r="B50" s="445"/>
      <c r="C50" s="94"/>
      <c r="D50" s="405" t="str">
        <f>IF(D47=$L$11,$M$8,IF(ROUNDDOWN(D47,0)=$L$8,$N$8,$M$8))</f>
        <v>■レベル　3</v>
      </c>
      <c r="E50" s="797" t="s">
        <v>348</v>
      </c>
      <c r="F50" s="486"/>
      <c r="G50" s="486"/>
      <c r="H50" s="486"/>
      <c r="I50" s="486"/>
      <c r="J50" s="489"/>
    </row>
    <row r="51" spans="1:10" ht="20.100000000000001" customHeight="1" x14ac:dyDescent="0.15">
      <c r="A51" s="685">
        <v>4</v>
      </c>
      <c r="B51" s="445"/>
      <c r="C51" s="94"/>
      <c r="D51" s="405" t="str">
        <f>IF(D47=$L$11,$M$9,IF(ROUNDDOWN(D47,0)=$L$9,$N$9,$M$9))</f>
        <v>　レベル　4</v>
      </c>
      <c r="E51" s="797" t="s">
        <v>347</v>
      </c>
      <c r="F51" s="486"/>
      <c r="G51" s="486"/>
      <c r="H51" s="486"/>
      <c r="I51" s="486"/>
      <c r="J51" s="489"/>
    </row>
    <row r="52" spans="1:10" ht="20.100000000000001" customHeight="1" x14ac:dyDescent="0.15">
      <c r="A52" s="685">
        <v>5</v>
      </c>
      <c r="B52" s="445"/>
      <c r="C52" s="94"/>
      <c r="D52" s="406" t="str">
        <f>IF(D47=$L$11,$M$10,IF(ROUNDDOWN(D47,0)=$L$10,$N$10,$M$10))</f>
        <v>　レベル　5</v>
      </c>
      <c r="E52" s="791" t="s">
        <v>346</v>
      </c>
      <c r="F52" s="488"/>
      <c r="G52" s="488"/>
      <c r="H52" s="488"/>
      <c r="I52" s="488"/>
      <c r="J52" s="420"/>
    </row>
    <row r="53" spans="1:10" x14ac:dyDescent="0.15">
      <c r="A53" s="686">
        <v>0</v>
      </c>
    </row>
    <row r="54" spans="1:10" ht="15.75" x14ac:dyDescent="0.15">
      <c r="B54" s="387">
        <v>2</v>
      </c>
      <c r="C54" s="395" t="s">
        <v>414</v>
      </c>
    </row>
    <row r="55" spans="1:10" ht="16.5" thickBot="1" x14ac:dyDescent="0.2">
      <c r="B55" s="387">
        <v>2.1</v>
      </c>
      <c r="C55" s="397" t="s">
        <v>435</v>
      </c>
      <c r="D55" s="76"/>
      <c r="E55" s="76"/>
      <c r="F55" s="76"/>
      <c r="G55" s="76"/>
      <c r="H55" s="76"/>
      <c r="I55" s="76"/>
      <c r="J55" s="409" t="str">
        <f>IF(J56=0,$L$3,"")</f>
        <v/>
      </c>
    </row>
    <row r="56" spans="1:10" ht="14.25" hidden="1" thickBot="1" x14ac:dyDescent="0.2">
      <c r="B56" s="445"/>
      <c r="C56" s="94"/>
      <c r="D56" s="399"/>
      <c r="E56" s="400"/>
      <c r="F56" s="401"/>
      <c r="G56" s="401"/>
      <c r="H56" s="402"/>
      <c r="I56" s="402"/>
      <c r="J56" s="403">
        <f>スコア!M64</f>
        <v>1</v>
      </c>
    </row>
    <row r="57" spans="1:10" ht="20.100000000000001" customHeight="1" thickBot="1" x14ac:dyDescent="0.2">
      <c r="B57" s="445"/>
      <c r="C57" s="94"/>
      <c r="D57" s="404">
        <v>3</v>
      </c>
      <c r="E57" s="448" t="s">
        <v>373</v>
      </c>
      <c r="F57" s="415"/>
      <c r="G57" s="415"/>
      <c r="H57" s="415"/>
      <c r="I57" s="415"/>
      <c r="J57" s="416"/>
    </row>
    <row r="58" spans="1:10" ht="35.1" customHeight="1" x14ac:dyDescent="0.15">
      <c r="A58" s="685">
        <v>1</v>
      </c>
      <c r="B58" s="445"/>
      <c r="C58" s="94"/>
      <c r="D58" s="462" t="str">
        <f>IF(D57=$L$11,$M$6,IF(ROUNDDOWN(D57,0)=$L$6,$N$6,$M$6))</f>
        <v>　レベル　1</v>
      </c>
      <c r="E58" s="885" t="s">
        <v>773</v>
      </c>
      <c r="F58" s="886"/>
      <c r="G58" s="886"/>
      <c r="H58" s="886"/>
      <c r="I58" s="886"/>
      <c r="J58" s="887"/>
    </row>
    <row r="59" spans="1:10" ht="20.100000000000001" customHeight="1" x14ac:dyDescent="0.15">
      <c r="A59" s="685" t="s">
        <v>202</v>
      </c>
      <c r="B59" s="445"/>
      <c r="C59" s="94"/>
      <c r="D59" s="405" t="str">
        <f>IF(D57=$L$11,$M$7,IF(ROUNDDOWN(D57,0)=$L$7,$N$7,$M$7))</f>
        <v>　レベル　2</v>
      </c>
      <c r="E59" s="797" t="s">
        <v>145</v>
      </c>
      <c r="F59" s="798"/>
      <c r="G59" s="798"/>
      <c r="H59" s="798"/>
      <c r="I59" s="798"/>
      <c r="J59" s="799"/>
    </row>
    <row r="60" spans="1:10" ht="20.100000000000001" customHeight="1" x14ac:dyDescent="0.15">
      <c r="A60" s="685">
        <v>3</v>
      </c>
      <c r="B60" s="445"/>
      <c r="C60" s="94"/>
      <c r="D60" s="405" t="str">
        <f>IF(D57=$L$11,$M$8,IF(ROUNDDOWN(D57,0)=$L$8,$N$8,$M$8))</f>
        <v>■レベル　3</v>
      </c>
      <c r="E60" s="888" t="s">
        <v>946</v>
      </c>
      <c r="F60" s="889"/>
      <c r="G60" s="889"/>
      <c r="H60" s="889"/>
      <c r="I60" s="889"/>
      <c r="J60" s="890"/>
    </row>
    <row r="61" spans="1:10" ht="48" customHeight="1" x14ac:dyDescent="0.15">
      <c r="A61" s="685">
        <v>4</v>
      </c>
      <c r="B61" s="445"/>
      <c r="C61" s="94"/>
      <c r="D61" s="405" t="str">
        <f>IF(D57=$L$11,$M$9,IF(ROUNDDOWN(D57,0)=$L$9,$N$9,$M$9))</f>
        <v>　レベル　4</v>
      </c>
      <c r="E61" s="888" t="s">
        <v>945</v>
      </c>
      <c r="F61" s="889"/>
      <c r="G61" s="889"/>
      <c r="H61" s="889"/>
      <c r="I61" s="889"/>
      <c r="J61" s="890"/>
    </row>
    <row r="62" spans="1:10" ht="49.5" customHeight="1" x14ac:dyDescent="0.15">
      <c r="A62" s="685">
        <v>5</v>
      </c>
      <c r="B62" s="445"/>
      <c r="C62" s="94"/>
      <c r="D62" s="406" t="str">
        <f>IF(D57=$L$11,$M$10,IF(ROUNDDOWN(D57,0)=$L$10,$N$10,$M$10))</f>
        <v>　レベル　5</v>
      </c>
      <c r="E62" s="891" t="s">
        <v>947</v>
      </c>
      <c r="F62" s="892"/>
      <c r="G62" s="892"/>
      <c r="H62" s="892"/>
      <c r="I62" s="892"/>
      <c r="J62" s="893"/>
    </row>
    <row r="63" spans="1:10" ht="15.75" x14ac:dyDescent="0.15">
      <c r="A63" s="686">
        <v>0</v>
      </c>
      <c r="B63" s="445"/>
      <c r="C63" s="390"/>
    </row>
    <row r="64" spans="1:10" ht="16.5" thickBot="1" x14ac:dyDescent="0.2">
      <c r="B64" s="387">
        <v>2.2000000000000002</v>
      </c>
      <c r="C64" s="397" t="s">
        <v>436</v>
      </c>
      <c r="D64" s="76"/>
      <c r="E64" s="76"/>
      <c r="F64" s="76"/>
      <c r="G64" s="76"/>
      <c r="H64" s="76"/>
      <c r="I64" s="76"/>
      <c r="J64" s="409" t="str">
        <f>IF(J65=0,$L$3,"")</f>
        <v/>
      </c>
    </row>
    <row r="65" spans="1:10" ht="14.25" hidden="1" thickBot="1" x14ac:dyDescent="0.2">
      <c r="B65" s="445"/>
      <c r="C65" s="94"/>
      <c r="D65" s="399"/>
      <c r="E65" s="400"/>
      <c r="F65" s="401"/>
      <c r="G65" s="401"/>
      <c r="H65" s="402"/>
      <c r="I65" s="402"/>
      <c r="J65" s="403">
        <f>スコア!M65</f>
        <v>1</v>
      </c>
    </row>
    <row r="66" spans="1:10" ht="20.100000000000001" customHeight="1" thickBot="1" x14ac:dyDescent="0.2">
      <c r="B66" s="445"/>
      <c r="C66" s="94"/>
      <c r="D66" s="404">
        <v>3</v>
      </c>
      <c r="E66" s="448" t="s">
        <v>373</v>
      </c>
      <c r="F66" s="415"/>
      <c r="G66" s="415"/>
      <c r="H66" s="415"/>
      <c r="I66" s="415"/>
      <c r="J66" s="416"/>
    </row>
    <row r="67" spans="1:10" ht="20.100000000000001" customHeight="1" x14ac:dyDescent="0.15">
      <c r="A67" s="685" t="s">
        <v>202</v>
      </c>
      <c r="B67" s="445"/>
      <c r="C67" s="94"/>
      <c r="D67" s="462" t="str">
        <f>IF(D66=$L$11,$M$6,IF(ROUNDDOWN(D66,0)=$L$6,$N$6,$M$6))</f>
        <v>　レベル　1</v>
      </c>
      <c r="E67" s="794" t="s">
        <v>145</v>
      </c>
      <c r="F67" s="487"/>
      <c r="G67" s="487"/>
      <c r="H67" s="487"/>
      <c r="I67" s="487"/>
      <c r="J67" s="419"/>
    </row>
    <row r="68" spans="1:10" ht="20.100000000000001" customHeight="1" x14ac:dyDescent="0.15">
      <c r="A68" s="685" t="s">
        <v>202</v>
      </c>
      <c r="B68" s="445"/>
      <c r="C68" s="94"/>
      <c r="D68" s="405" t="str">
        <f>IF(D66=$L$11,$M$7,IF(ROUNDDOWN(D66,0)=$L$7,$N$7,$M$7))</f>
        <v>　レベル　2</v>
      </c>
      <c r="E68" s="797" t="s">
        <v>145</v>
      </c>
      <c r="F68" s="486"/>
      <c r="G68" s="486"/>
      <c r="H68" s="486"/>
      <c r="I68" s="486"/>
      <c r="J68" s="489"/>
    </row>
    <row r="69" spans="1:10" ht="20.100000000000001" customHeight="1" x14ac:dyDescent="0.15">
      <c r="A69" s="685">
        <v>3</v>
      </c>
      <c r="B69" s="445"/>
      <c r="C69" s="94"/>
      <c r="D69" s="405" t="str">
        <f>IF(D66=$L$11,$M$8,IF(ROUNDDOWN(D66,0)=$L$8,$N$8,$M$8))</f>
        <v>■レベル　3</v>
      </c>
      <c r="E69" s="797" t="s">
        <v>774</v>
      </c>
      <c r="F69" s="486"/>
      <c r="G69" s="486"/>
      <c r="H69" s="486"/>
      <c r="I69" s="486"/>
      <c r="J69" s="489"/>
    </row>
    <row r="70" spans="1:10" ht="20.100000000000001" customHeight="1" x14ac:dyDescent="0.15">
      <c r="A70" s="685">
        <v>4</v>
      </c>
      <c r="B70" s="445"/>
      <c r="C70" s="94"/>
      <c r="D70" s="405" t="str">
        <f>IF(D66=$L$11,$M$9,IF(ROUNDDOWN(D66,0)=$L$9,$N$9,$M$9))</f>
        <v>　レベル　4</v>
      </c>
      <c r="E70" s="797" t="s">
        <v>775</v>
      </c>
      <c r="F70" s="486"/>
      <c r="G70" s="486"/>
      <c r="H70" s="486"/>
      <c r="I70" s="486"/>
      <c r="J70" s="489"/>
    </row>
    <row r="71" spans="1:10" ht="20.100000000000001" customHeight="1" x14ac:dyDescent="0.15">
      <c r="A71" s="685">
        <v>5</v>
      </c>
      <c r="B71" s="445"/>
      <c r="C71" s="94"/>
      <c r="D71" s="406" t="str">
        <f>IF(D66=$L$11,$M$10,IF(ROUNDDOWN(D66,0)=$L$10,$N$10,$M$10))</f>
        <v>　レベル　5</v>
      </c>
      <c r="E71" s="791" t="s">
        <v>776</v>
      </c>
      <c r="F71" s="488"/>
      <c r="G71" s="488"/>
      <c r="H71" s="488"/>
      <c r="I71" s="488"/>
      <c r="J71" s="420"/>
    </row>
    <row r="72" spans="1:10" x14ac:dyDescent="0.15">
      <c r="A72" s="686">
        <v>0</v>
      </c>
    </row>
    <row r="73" spans="1:10" ht="15.75" x14ac:dyDescent="0.15">
      <c r="B73" s="387">
        <v>2.2999999999999998</v>
      </c>
      <c r="C73" s="397" t="s">
        <v>437</v>
      </c>
      <c r="D73" s="76"/>
      <c r="E73" s="76"/>
      <c r="F73" s="76"/>
      <c r="G73" s="76"/>
      <c r="H73" s="76"/>
      <c r="I73" s="76"/>
      <c r="J73" s="76"/>
    </row>
    <row r="74" spans="1:10" ht="15" thickBot="1" x14ac:dyDescent="0.2">
      <c r="B74" s="445"/>
      <c r="C74" s="94"/>
      <c r="D74" s="398" t="s">
        <v>585</v>
      </c>
      <c r="E74" s="408"/>
      <c r="F74" s="414"/>
      <c r="G74" s="414"/>
      <c r="H74" s="411"/>
      <c r="I74" s="411"/>
      <c r="J74" s="409" t="str">
        <f>IF(J75=0,$L$3,"")</f>
        <v/>
      </c>
    </row>
    <row r="75" spans="1:10" ht="14.25" hidden="1" thickBot="1" x14ac:dyDescent="0.2">
      <c r="B75" s="445"/>
      <c r="C75" s="94"/>
      <c r="D75" s="728"/>
      <c r="E75" s="400"/>
      <c r="F75" s="401"/>
      <c r="G75" s="401"/>
      <c r="H75" s="402"/>
      <c r="I75" s="402"/>
      <c r="J75" s="403">
        <f>スコア!M66</f>
        <v>1</v>
      </c>
    </row>
    <row r="76" spans="1:10" ht="19.5" customHeight="1" thickBot="1" x14ac:dyDescent="0.2">
      <c r="B76" s="445"/>
      <c r="C76" s="94"/>
      <c r="D76" s="729">
        <v>2</v>
      </c>
      <c r="E76" s="448" t="s">
        <v>373</v>
      </c>
      <c r="F76" s="415"/>
      <c r="G76" s="415"/>
      <c r="H76" s="415"/>
      <c r="I76" s="415"/>
      <c r="J76" s="416"/>
    </row>
    <row r="77" spans="1:10" ht="20.100000000000001" customHeight="1" x14ac:dyDescent="0.15">
      <c r="A77" s="685">
        <v>1</v>
      </c>
      <c r="B77" s="445"/>
      <c r="C77" s="94"/>
      <c r="D77" s="462" t="str">
        <f>IF(D76=$L$11,$M$6,IF(ROUNDDOWN(D76,0)=$L$6,$N$6,$M$6))</f>
        <v>　レベル　1</v>
      </c>
      <c r="E77" s="794" t="s">
        <v>586</v>
      </c>
      <c r="F77" s="487"/>
      <c r="G77" s="487"/>
      <c r="H77" s="487"/>
      <c r="I77" s="487"/>
      <c r="J77" s="419"/>
    </row>
    <row r="78" spans="1:10" ht="20.100000000000001" customHeight="1" x14ac:dyDescent="0.15">
      <c r="A78" s="685">
        <v>2</v>
      </c>
      <c r="B78" s="445"/>
      <c r="C78" s="94"/>
      <c r="D78" s="405" t="str">
        <f>IF(D76=$L$11,$M$7,IF(ROUNDDOWN(D76,0)=$L$7,$N$7,$M$7))</f>
        <v>■レベル　2</v>
      </c>
      <c r="E78" s="797" t="s">
        <v>587</v>
      </c>
      <c r="F78" s="486"/>
      <c r="G78" s="486"/>
      <c r="H78" s="486"/>
      <c r="I78" s="486"/>
      <c r="J78" s="489"/>
    </row>
    <row r="79" spans="1:10" ht="20.100000000000001" customHeight="1" x14ac:dyDescent="0.15">
      <c r="A79" s="685" t="s">
        <v>202</v>
      </c>
      <c r="B79" s="445"/>
      <c r="C79" s="94"/>
      <c r="D79" s="405" t="str">
        <f>IF(D76=$L$11,$M$8,IF(ROUNDDOWN(D76,0)=$L$8,$N$8,$M$8))</f>
        <v>　レベル　3</v>
      </c>
      <c r="E79" s="797" t="s">
        <v>145</v>
      </c>
      <c r="F79" s="486"/>
      <c r="G79" s="486"/>
      <c r="H79" s="486"/>
      <c r="I79" s="486"/>
      <c r="J79" s="489"/>
    </row>
    <row r="80" spans="1:10" ht="20.100000000000001" customHeight="1" x14ac:dyDescent="0.15">
      <c r="A80" s="685" t="s">
        <v>202</v>
      </c>
      <c r="B80" s="445"/>
      <c r="C80" s="94"/>
      <c r="D80" s="405" t="str">
        <f>IF(D76=$L$11,$M$9,IF(ROUNDDOWN(D76,0)=$L$9,$N$9,$M$9))</f>
        <v>　レベル　4</v>
      </c>
      <c r="E80" s="797" t="s">
        <v>145</v>
      </c>
      <c r="F80" s="486"/>
      <c r="G80" s="486"/>
      <c r="H80" s="486"/>
      <c r="I80" s="486"/>
      <c r="J80" s="489"/>
    </row>
    <row r="81" spans="1:10" ht="20.100000000000001" customHeight="1" x14ac:dyDescent="0.15">
      <c r="A81" s="685" t="s">
        <v>202</v>
      </c>
      <c r="B81" s="445"/>
      <c r="C81" s="94"/>
      <c r="D81" s="406" t="str">
        <f>IF(D76=$L$11,$M$10,IF(ROUNDDOWN(D76,0)=$L$10,$N$10,$M$10))</f>
        <v>　レベル　5</v>
      </c>
      <c r="E81" s="791" t="s">
        <v>145</v>
      </c>
      <c r="F81" s="488"/>
      <c r="G81" s="488"/>
      <c r="H81" s="488"/>
      <c r="I81" s="488"/>
      <c r="J81" s="420"/>
    </row>
    <row r="82" spans="1:10" ht="15.75" x14ac:dyDescent="0.15">
      <c r="A82" s="686">
        <v>0</v>
      </c>
      <c r="B82" s="445"/>
      <c r="C82" s="390"/>
    </row>
    <row r="83" spans="1:10" ht="15" thickBot="1" x14ac:dyDescent="0.2">
      <c r="B83" s="445"/>
      <c r="C83" s="94"/>
      <c r="D83" s="398" t="s">
        <v>588</v>
      </c>
      <c r="E83" s="408"/>
      <c r="F83" s="414"/>
      <c r="G83" s="414"/>
      <c r="H83" s="411"/>
      <c r="I83" s="411"/>
      <c r="J83" s="409" t="str">
        <f>IF(J84=0,$L$3,"")</f>
        <v/>
      </c>
    </row>
    <row r="84" spans="1:10" ht="14.25" hidden="1" thickBot="1" x14ac:dyDescent="0.2">
      <c r="B84" s="445"/>
      <c r="C84" s="94"/>
      <c r="D84" s="399"/>
      <c r="E84" s="400"/>
      <c r="F84" s="401"/>
      <c r="G84" s="401"/>
      <c r="H84" s="402"/>
      <c r="I84" s="402"/>
      <c r="J84" s="403">
        <f>スコア!M67</f>
        <v>1</v>
      </c>
    </row>
    <row r="85" spans="1:10" ht="20.100000000000001" customHeight="1" thickBot="1" x14ac:dyDescent="0.2">
      <c r="B85" s="445"/>
      <c r="C85" s="94"/>
      <c r="D85" s="729">
        <v>4</v>
      </c>
      <c r="E85" s="448" t="s">
        <v>373</v>
      </c>
      <c r="F85" s="415"/>
      <c r="G85" s="415"/>
      <c r="H85" s="415"/>
      <c r="I85" s="415"/>
      <c r="J85" s="416"/>
    </row>
    <row r="86" spans="1:10" ht="20.100000000000001" customHeight="1" x14ac:dyDescent="0.15">
      <c r="A86" s="685" t="s">
        <v>202</v>
      </c>
      <c r="B86" s="445"/>
      <c r="C86" s="94"/>
      <c r="D86" s="462" t="str">
        <f>IF(D85=$L$11,$M$6,IF(ROUNDDOWN(D85,0)=$L$6,$N$6,$M$6))</f>
        <v>　レベル　1</v>
      </c>
      <c r="E86" s="794" t="s">
        <v>145</v>
      </c>
      <c r="F86" s="795"/>
      <c r="G86" s="795"/>
      <c r="H86" s="795"/>
      <c r="I86" s="795"/>
      <c r="J86" s="796"/>
    </row>
    <row r="87" spans="1:10" ht="20.100000000000001" customHeight="1" x14ac:dyDescent="0.15">
      <c r="A87" s="685" t="s">
        <v>202</v>
      </c>
      <c r="B87" s="445"/>
      <c r="C87" s="94"/>
      <c r="D87" s="405" t="str">
        <f>IF(D85=$L$11,$M$7,IF(ROUNDDOWN(D85,0)=$L$7,$N$7,$M$7))</f>
        <v>　レベル　2</v>
      </c>
      <c r="E87" s="797" t="s">
        <v>145</v>
      </c>
      <c r="F87" s="798"/>
      <c r="G87" s="798"/>
      <c r="H87" s="798"/>
      <c r="I87" s="798"/>
      <c r="J87" s="799"/>
    </row>
    <row r="88" spans="1:10" ht="20.100000000000001" customHeight="1" x14ac:dyDescent="0.15">
      <c r="A88" s="685" t="s">
        <v>202</v>
      </c>
      <c r="B88" s="445"/>
      <c r="C88" s="94"/>
      <c r="D88" s="405" t="str">
        <f>IF(D85=$L$11,$M$8,IF(ROUNDDOWN(D85,0)=$L$8,$N$8,$M$8))</f>
        <v>　レベル　3</v>
      </c>
      <c r="E88" s="797" t="s">
        <v>145</v>
      </c>
      <c r="F88" s="798"/>
      <c r="G88" s="798"/>
      <c r="H88" s="798"/>
      <c r="I88" s="798"/>
      <c r="J88" s="799"/>
    </row>
    <row r="89" spans="1:10" ht="35.1" customHeight="1" x14ac:dyDescent="0.15">
      <c r="A89" s="685">
        <v>4</v>
      </c>
      <c r="B89" s="445"/>
      <c r="C89" s="94"/>
      <c r="D89" s="405" t="str">
        <f>IF(D85=$L$11,$M$9,IF(ROUNDDOWN(D85,0)=$L$9,$N$9,$M$9))</f>
        <v>■レベル　4</v>
      </c>
      <c r="E89" s="888" t="s">
        <v>345</v>
      </c>
      <c r="F89" s="889"/>
      <c r="G89" s="889"/>
      <c r="H89" s="889"/>
      <c r="I89" s="889"/>
      <c r="J89" s="890"/>
    </row>
    <row r="90" spans="1:10" ht="20.100000000000001" customHeight="1" x14ac:dyDescent="0.15">
      <c r="A90" s="685">
        <v>5</v>
      </c>
      <c r="B90" s="445"/>
      <c r="C90" s="94"/>
      <c r="D90" s="406" t="str">
        <f>IF(D85=$L$11,$M$10,IF(ROUNDDOWN(D85,0)=$L$10,$N$10,$M$10))</f>
        <v>　レベル　5</v>
      </c>
      <c r="E90" s="791" t="s">
        <v>344</v>
      </c>
      <c r="F90" s="792"/>
      <c r="G90" s="792"/>
      <c r="H90" s="792"/>
      <c r="I90" s="792"/>
      <c r="J90" s="793"/>
    </row>
    <row r="91" spans="1:10" ht="15.75" x14ac:dyDescent="0.15">
      <c r="A91" s="686">
        <v>0</v>
      </c>
      <c r="B91" s="445"/>
      <c r="C91" s="390"/>
    </row>
    <row r="92" spans="1:10" ht="15.75" x14ac:dyDescent="0.15">
      <c r="B92" s="387">
        <v>3</v>
      </c>
      <c r="C92" s="395" t="s">
        <v>438</v>
      </c>
    </row>
    <row r="93" spans="1:10" ht="16.5" thickBot="1" x14ac:dyDescent="0.2">
      <c r="B93" s="387">
        <v>3.1</v>
      </c>
      <c r="C93" s="397" t="s">
        <v>439</v>
      </c>
      <c r="D93" s="76"/>
      <c r="E93" s="76"/>
      <c r="F93" s="76"/>
      <c r="G93" s="76"/>
      <c r="H93" s="76"/>
      <c r="I93" s="76"/>
      <c r="J93" s="409" t="str">
        <f>IF(J94=0,$L$3,"")</f>
        <v/>
      </c>
    </row>
    <row r="94" spans="1:10" ht="14.25" hidden="1" thickBot="1" x14ac:dyDescent="0.2">
      <c r="B94" s="445"/>
      <c r="C94" s="94"/>
      <c r="D94" s="399"/>
      <c r="E94" s="400"/>
      <c r="F94" s="401"/>
      <c r="G94" s="401"/>
      <c r="H94" s="402"/>
      <c r="I94" s="402"/>
      <c r="J94" s="403">
        <f>スコア!M69</f>
        <v>1</v>
      </c>
    </row>
    <row r="95" spans="1:10" ht="20.100000000000001" customHeight="1" thickBot="1" x14ac:dyDescent="0.2">
      <c r="B95" s="445"/>
      <c r="C95" s="94"/>
      <c r="D95" s="584">
        <v>3</v>
      </c>
      <c r="E95" s="448" t="s">
        <v>373</v>
      </c>
      <c r="F95" s="415"/>
      <c r="G95" s="415"/>
      <c r="H95" s="415"/>
      <c r="I95" s="415"/>
      <c r="J95" s="416"/>
    </row>
    <row r="96" spans="1:10" ht="20.100000000000001" customHeight="1" x14ac:dyDescent="0.15">
      <c r="A96" s="685">
        <v>1</v>
      </c>
      <c r="B96" s="445"/>
      <c r="C96" s="94"/>
      <c r="D96" s="462" t="str">
        <f>IF(D95=$L$11,$M$6,IF(ROUNDDOWN(D95,0)=$L$6,$N$6,$M$6))</f>
        <v>　レベル　1</v>
      </c>
      <c r="E96" s="794" t="s">
        <v>343</v>
      </c>
      <c r="F96" s="687"/>
      <c r="G96" s="687"/>
      <c r="H96" s="687"/>
      <c r="I96" s="687"/>
      <c r="J96" s="688"/>
    </row>
    <row r="97" spans="1:10" ht="20.100000000000001" customHeight="1" x14ac:dyDescent="0.15">
      <c r="A97" s="685" t="s">
        <v>202</v>
      </c>
      <c r="B97" s="445"/>
      <c r="C97" s="94"/>
      <c r="D97" s="405" t="str">
        <f>IF(D95=$L$11,$M$7,IF(ROUNDDOWN(D95,0)=$L$7,$N$7,$M$7))</f>
        <v>　レベル　2</v>
      </c>
      <c r="E97" s="797" t="s">
        <v>145</v>
      </c>
      <c r="F97" s="689"/>
      <c r="G97" s="689"/>
      <c r="H97" s="689"/>
      <c r="I97" s="689"/>
      <c r="J97" s="690"/>
    </row>
    <row r="98" spans="1:10" ht="20.100000000000001" customHeight="1" x14ac:dyDescent="0.15">
      <c r="A98" s="685">
        <v>3</v>
      </c>
      <c r="B98" s="445"/>
      <c r="C98" s="94"/>
      <c r="D98" s="405" t="str">
        <f>IF(D95=$L$11,$M$8,IF(ROUNDDOWN(D95,0)=$L$8,$N$8,$M$8))</f>
        <v>■レベル　3</v>
      </c>
      <c r="E98" s="797" t="s">
        <v>342</v>
      </c>
      <c r="F98" s="689"/>
      <c r="G98" s="689"/>
      <c r="H98" s="689"/>
      <c r="I98" s="689"/>
      <c r="J98" s="690"/>
    </row>
    <row r="99" spans="1:10" ht="20.100000000000001" customHeight="1" x14ac:dyDescent="0.15">
      <c r="A99" s="685" t="s">
        <v>202</v>
      </c>
      <c r="B99" s="445"/>
      <c r="C99" s="94"/>
      <c r="D99" s="405" t="str">
        <f>IF(D95=$L$11,$M$9,IF(ROUNDDOWN(D95,0)=$L$9,$N$9,$M$9))</f>
        <v>　レベル　4</v>
      </c>
      <c r="E99" s="797" t="s">
        <v>145</v>
      </c>
      <c r="F99" s="689"/>
      <c r="G99" s="689"/>
      <c r="H99" s="689"/>
      <c r="I99" s="689"/>
      <c r="J99" s="690"/>
    </row>
    <row r="100" spans="1:10" ht="20.100000000000001" customHeight="1" x14ac:dyDescent="0.15">
      <c r="A100" s="685">
        <v>5</v>
      </c>
      <c r="B100" s="445"/>
      <c r="C100" s="94"/>
      <c r="D100" s="406" t="str">
        <f>IF(D95=$L$11,$M$10,IF(ROUNDDOWN(D95,0)=$L$10,$N$10,$M$10))</f>
        <v>　レベル　5</v>
      </c>
      <c r="E100" s="791" t="s">
        <v>440</v>
      </c>
      <c r="F100" s="691"/>
      <c r="G100" s="691"/>
      <c r="H100" s="691"/>
      <c r="I100" s="691"/>
      <c r="J100" s="692"/>
    </row>
    <row r="101" spans="1:10" ht="14.25" hidden="1" thickBot="1" x14ac:dyDescent="0.2">
      <c r="A101" s="686">
        <v>0</v>
      </c>
      <c r="B101" s="445"/>
      <c r="C101" s="94"/>
      <c r="D101" s="404">
        <v>0</v>
      </c>
      <c r="E101" s="518" t="s">
        <v>238</v>
      </c>
      <c r="F101" s="463" t="s">
        <v>261</v>
      </c>
    </row>
    <row r="102" spans="1:10" ht="15.75" x14ac:dyDescent="0.15">
      <c r="A102"/>
      <c r="B102" s="445"/>
      <c r="C102" s="390"/>
      <c r="D102" s="465"/>
      <c r="E102" s="76"/>
      <c r="F102" s="76"/>
      <c r="G102" s="76"/>
      <c r="H102" s="417"/>
      <c r="I102" s="590"/>
      <c r="J102" s="413"/>
    </row>
    <row r="103" spans="1:10" ht="20.100000000000001" customHeight="1" thickBot="1" x14ac:dyDescent="0.2">
      <c r="D103" s="693"/>
      <c r="E103" s="694" t="s">
        <v>562</v>
      </c>
      <c r="F103" s="662" t="s">
        <v>1011</v>
      </c>
      <c r="G103" s="418"/>
      <c r="H103" s="418"/>
      <c r="I103" s="418"/>
      <c r="J103" s="421"/>
    </row>
    <row r="104" spans="1:10" ht="35.1" customHeight="1" x14ac:dyDescent="0.15">
      <c r="D104" s="522"/>
      <c r="E104" s="523">
        <v>1</v>
      </c>
      <c r="F104" s="901" t="s">
        <v>777</v>
      </c>
      <c r="G104" s="886"/>
      <c r="H104" s="886"/>
      <c r="I104" s="886"/>
      <c r="J104" s="887"/>
    </row>
    <row r="105" spans="1:10" ht="35.1" customHeight="1" x14ac:dyDescent="0.15">
      <c r="D105" s="412"/>
      <c r="E105" s="524">
        <v>2</v>
      </c>
      <c r="F105" s="899" t="s">
        <v>778</v>
      </c>
      <c r="G105" s="889"/>
      <c r="H105" s="889"/>
      <c r="I105" s="889"/>
      <c r="J105" s="890"/>
    </row>
    <row r="106" spans="1:10" ht="35.1" customHeight="1" x14ac:dyDescent="0.15">
      <c r="D106" s="412"/>
      <c r="E106" s="524">
        <v>3</v>
      </c>
      <c r="F106" s="899" t="s">
        <v>779</v>
      </c>
      <c r="G106" s="889"/>
      <c r="H106" s="889"/>
      <c r="I106" s="889"/>
      <c r="J106" s="890"/>
    </row>
    <row r="107" spans="1:10" ht="35.1" customHeight="1" x14ac:dyDescent="0.15">
      <c r="D107" s="412"/>
      <c r="E107" s="524">
        <v>4</v>
      </c>
      <c r="F107" s="899" t="s">
        <v>780</v>
      </c>
      <c r="G107" s="889"/>
      <c r="H107" s="889"/>
      <c r="I107" s="889"/>
      <c r="J107" s="890"/>
    </row>
    <row r="108" spans="1:10" ht="35.1" customHeight="1" x14ac:dyDescent="0.15">
      <c r="D108" s="412"/>
      <c r="E108" s="524">
        <v>5</v>
      </c>
      <c r="F108" s="899" t="s">
        <v>781</v>
      </c>
      <c r="G108" s="889"/>
      <c r="H108" s="889"/>
      <c r="I108" s="889"/>
      <c r="J108" s="890"/>
    </row>
    <row r="109" spans="1:10" ht="20.100000000000001" customHeight="1" thickBot="1" x14ac:dyDescent="0.2">
      <c r="D109" s="658"/>
      <c r="E109" s="525">
        <v>6</v>
      </c>
      <c r="F109" s="798" t="s">
        <v>948</v>
      </c>
      <c r="G109" s="798"/>
      <c r="H109" s="798"/>
      <c r="I109" s="798"/>
      <c r="J109" s="799"/>
    </row>
    <row r="110" spans="1:10" ht="20.100000000000001" customHeight="1" x14ac:dyDescent="0.15">
      <c r="D110" s="466" t="s">
        <v>264</v>
      </c>
      <c r="E110" s="512">
        <f>COUNTIF(D104:D109,$M$4)</f>
        <v>0</v>
      </c>
      <c r="F110" s="512"/>
      <c r="G110" s="512"/>
      <c r="H110" s="512"/>
      <c r="I110" s="512"/>
      <c r="J110" s="513"/>
    </row>
    <row r="111" spans="1:10" x14ac:dyDescent="0.15"/>
    <row r="112" spans="1:10" ht="15.75" x14ac:dyDescent="0.15">
      <c r="B112" s="387">
        <v>4</v>
      </c>
      <c r="C112" s="395" t="s">
        <v>441</v>
      </c>
    </row>
    <row r="113" spans="1:10" ht="15.75" x14ac:dyDescent="0.15">
      <c r="B113" s="387">
        <v>4.0999999999999996</v>
      </c>
      <c r="C113" s="397" t="s">
        <v>442</v>
      </c>
      <c r="D113" s="398"/>
      <c r="E113" s="408"/>
      <c r="F113" s="414"/>
      <c r="G113" s="414"/>
      <c r="H113" s="411"/>
      <c r="I113" s="411"/>
      <c r="J113" s="409" t="str">
        <f>IF(J114=0,$L$3,"")</f>
        <v/>
      </c>
    </row>
    <row r="114" spans="1:10" ht="14.25" hidden="1" thickBot="1" x14ac:dyDescent="0.2">
      <c r="B114" s="445"/>
      <c r="C114" s="94"/>
      <c r="D114" s="399"/>
      <c r="E114" s="400"/>
      <c r="F114" s="401"/>
      <c r="G114" s="401"/>
      <c r="H114" s="402"/>
      <c r="I114" s="402"/>
      <c r="J114" s="403">
        <f>スコア!M71</f>
        <v>1</v>
      </c>
    </row>
    <row r="115" spans="1:10" ht="20.100000000000001" customHeight="1" x14ac:dyDescent="0.15">
      <c r="B115" s="445"/>
      <c r="C115" s="94"/>
      <c r="D115" s="699">
        <f>D123</f>
        <v>3</v>
      </c>
      <c r="E115" s="415" t="s">
        <v>373</v>
      </c>
      <c r="F115" s="415"/>
      <c r="G115" s="415"/>
      <c r="H115" s="415"/>
      <c r="I115" s="415"/>
      <c r="J115" s="416"/>
    </row>
    <row r="116" spans="1:10" ht="20.100000000000001" customHeight="1" x14ac:dyDescent="0.15">
      <c r="A116" s="685">
        <v>1</v>
      </c>
      <c r="B116" s="445"/>
      <c r="C116" s="94"/>
      <c r="D116" s="405" t="str">
        <f>IF(D115=$L$11,$M$6,IF(ROUNDDOWN(D115,0)=$L$6,$N$6,$M$6))</f>
        <v>　レベル　1</v>
      </c>
      <c r="E116" s="794" t="s">
        <v>341</v>
      </c>
      <c r="F116" s="487"/>
      <c r="G116" s="487"/>
      <c r="H116" s="487"/>
      <c r="I116" s="487"/>
      <c r="J116" s="419"/>
    </row>
    <row r="117" spans="1:10" ht="20.100000000000001" customHeight="1" x14ac:dyDescent="0.15">
      <c r="A117" s="685">
        <v>2</v>
      </c>
      <c r="B117" s="445"/>
      <c r="C117" s="94"/>
      <c r="D117" s="405" t="str">
        <f>IF(D115=$L$11,$M$7,IF(ROUNDDOWN(D115,0)=$L$7,$N$7,$M$7))</f>
        <v>　レベル　2</v>
      </c>
      <c r="E117" s="797" t="s">
        <v>782</v>
      </c>
      <c r="F117" s="486"/>
      <c r="G117" s="486"/>
      <c r="H117" s="486"/>
      <c r="I117" s="486"/>
      <c r="J117" s="489"/>
    </row>
    <row r="118" spans="1:10" ht="20.100000000000001" customHeight="1" x14ac:dyDescent="0.15">
      <c r="A118" s="685">
        <v>3</v>
      </c>
      <c r="B118" s="445"/>
      <c r="C118" s="94"/>
      <c r="D118" s="405" t="str">
        <f>IF(D115=$L$11,$M$8,IF(ROUNDDOWN(D115,0)=$L$8,$N$8,$M$8))</f>
        <v>■レベル　3</v>
      </c>
      <c r="E118" s="797" t="s">
        <v>783</v>
      </c>
      <c r="F118" s="486"/>
      <c r="G118" s="486"/>
      <c r="H118" s="486"/>
      <c r="I118" s="486"/>
      <c r="J118" s="489"/>
    </row>
    <row r="119" spans="1:10" ht="20.100000000000001" customHeight="1" x14ac:dyDescent="0.15">
      <c r="A119" s="685">
        <v>4</v>
      </c>
      <c r="B119" s="445"/>
      <c r="C119" s="94"/>
      <c r="D119" s="405" t="str">
        <f>IF(D115=$L$11,$M$9,IF(ROUNDDOWN(D115,0)=$L$9,$N$9,$M$9))</f>
        <v>　レベル　4</v>
      </c>
      <c r="E119" s="797" t="s">
        <v>784</v>
      </c>
      <c r="F119" s="486"/>
      <c r="G119" s="486"/>
      <c r="H119" s="486"/>
      <c r="I119" s="486"/>
      <c r="J119" s="489"/>
    </row>
    <row r="120" spans="1:10" ht="20.100000000000001" customHeight="1" thickBot="1" x14ac:dyDescent="0.2">
      <c r="A120" s="685">
        <v>5</v>
      </c>
      <c r="B120" s="445"/>
      <c r="C120" s="94"/>
      <c r="D120" s="406" t="str">
        <f>IF(D115=$L$11,$M$10,IF(ROUNDDOWN(D115,0)=$L$10,$N$10,$M$10))</f>
        <v>　レベル　5</v>
      </c>
      <c r="E120" s="791" t="s">
        <v>785</v>
      </c>
      <c r="F120" s="488"/>
      <c r="G120" s="488"/>
      <c r="H120" s="488"/>
      <c r="I120" s="488"/>
      <c r="J120" s="420"/>
    </row>
    <row r="121" spans="1:10" ht="14.25" thickBot="1" x14ac:dyDescent="0.2">
      <c r="A121" s="686">
        <v>0</v>
      </c>
      <c r="B121" s="445"/>
      <c r="C121" s="94"/>
      <c r="D121" s="404">
        <v>0</v>
      </c>
      <c r="E121" s="518" t="s">
        <v>238</v>
      </c>
      <c r="F121" s="463" t="s">
        <v>261</v>
      </c>
    </row>
    <row r="122" spans="1:10" ht="15.75" x14ac:dyDescent="0.15">
      <c r="A122"/>
      <c r="B122" s="445"/>
      <c r="C122" s="390"/>
      <c r="D122" s="465" t="s">
        <v>340</v>
      </c>
      <c r="E122" s="76"/>
      <c r="F122" s="76"/>
      <c r="G122" s="76"/>
      <c r="H122" s="417"/>
      <c r="I122" s="590"/>
      <c r="J122" s="413"/>
    </row>
    <row r="123" spans="1:10" ht="20.100000000000001" customHeight="1" thickBot="1" x14ac:dyDescent="0.2">
      <c r="D123" s="700">
        <f>IF(F121=$N$3,IF(E131=0,1,IF(E131&lt;3,2,IF(E131=3,3,IF(E131=4,4,IF(E131&gt;=5,5))))),D121)</f>
        <v>3</v>
      </c>
      <c r="E123" s="663" t="s">
        <v>562</v>
      </c>
      <c r="F123" s="662" t="s">
        <v>611</v>
      </c>
      <c r="G123" s="418"/>
      <c r="H123" s="418"/>
      <c r="I123" s="418"/>
      <c r="J123" s="421"/>
    </row>
    <row r="124" spans="1:10" ht="20.100000000000001" customHeight="1" x14ac:dyDescent="0.15">
      <c r="D124" s="522" t="s">
        <v>239</v>
      </c>
      <c r="E124" s="523">
        <v>1</v>
      </c>
      <c r="F124" s="795" t="s">
        <v>589</v>
      </c>
      <c r="G124" s="487"/>
      <c r="H124" s="487"/>
      <c r="I124" s="487"/>
      <c r="J124" s="419"/>
    </row>
    <row r="125" spans="1:10" ht="20.100000000000001" customHeight="1" x14ac:dyDescent="0.15">
      <c r="D125" s="412" t="s">
        <v>239</v>
      </c>
      <c r="E125" s="524">
        <v>2</v>
      </c>
      <c r="F125" s="798" t="s">
        <v>949</v>
      </c>
      <c r="G125" s="486"/>
      <c r="H125" s="486"/>
      <c r="I125" s="486"/>
      <c r="J125" s="489"/>
    </row>
    <row r="126" spans="1:10" ht="20.100000000000001" customHeight="1" x14ac:dyDescent="0.15">
      <c r="D126" s="412" t="s">
        <v>239</v>
      </c>
      <c r="E126" s="524">
        <v>3</v>
      </c>
      <c r="F126" s="798" t="s">
        <v>950</v>
      </c>
      <c r="G126" s="486"/>
      <c r="H126" s="486"/>
      <c r="I126" s="486"/>
      <c r="J126" s="489"/>
    </row>
    <row r="127" spans="1:10" ht="20.100000000000001" customHeight="1" x14ac:dyDescent="0.15">
      <c r="D127" s="412"/>
      <c r="E127" s="524">
        <v>4</v>
      </c>
      <c r="F127" s="798" t="s">
        <v>590</v>
      </c>
      <c r="G127" s="486"/>
      <c r="H127" s="486"/>
      <c r="I127" s="486"/>
      <c r="J127" s="489"/>
    </row>
    <row r="128" spans="1:10" ht="20.100000000000001" customHeight="1" x14ac:dyDescent="0.15">
      <c r="D128" s="412"/>
      <c r="E128" s="524">
        <v>5</v>
      </c>
      <c r="F128" s="798" t="s">
        <v>951</v>
      </c>
      <c r="G128" s="486"/>
      <c r="H128" s="486"/>
      <c r="I128" s="486"/>
      <c r="J128" s="489"/>
    </row>
    <row r="129" spans="4:10" ht="20.100000000000001" customHeight="1" x14ac:dyDescent="0.15">
      <c r="D129" s="412"/>
      <c r="E129" s="524">
        <v>6</v>
      </c>
      <c r="F129" s="798" t="s">
        <v>591</v>
      </c>
      <c r="G129" s="486"/>
      <c r="H129" s="486"/>
      <c r="I129" s="486"/>
      <c r="J129" s="489"/>
    </row>
    <row r="130" spans="4:10" ht="20.100000000000001" customHeight="1" thickBot="1" x14ac:dyDescent="0.2">
      <c r="D130" s="658"/>
      <c r="E130" s="525">
        <v>7</v>
      </c>
      <c r="F130" s="798" t="s">
        <v>952</v>
      </c>
      <c r="G130" s="486"/>
      <c r="H130" s="486"/>
      <c r="I130" s="486"/>
      <c r="J130" s="489"/>
    </row>
    <row r="131" spans="4:10" ht="20.100000000000001" customHeight="1" x14ac:dyDescent="0.15">
      <c r="D131" s="466" t="s">
        <v>264</v>
      </c>
      <c r="E131" s="512">
        <f>COUNTIF(D124:D130,$M$4)</f>
        <v>3</v>
      </c>
      <c r="F131" s="512"/>
      <c r="G131" s="512"/>
      <c r="H131" s="512"/>
      <c r="I131" s="512"/>
      <c r="J131" s="513"/>
    </row>
    <row r="132" spans="4:10" x14ac:dyDescent="0.15">
      <c r="D132" s="474"/>
      <c r="E132" s="474"/>
      <c r="F132" s="474"/>
      <c r="G132" s="474"/>
      <c r="H132" s="474"/>
      <c r="I132" s="474"/>
      <c r="J132" s="474"/>
    </row>
    <row r="133" spans="4:10" hidden="1" x14ac:dyDescent="0.15">
      <c r="D133" s="474"/>
      <c r="E133" s="474"/>
      <c r="F133" s="474"/>
      <c r="G133" s="474"/>
      <c r="H133" s="474"/>
      <c r="I133" s="474"/>
      <c r="J133" s="474"/>
    </row>
    <row r="134" spans="4:10" hidden="1" x14ac:dyDescent="0.15">
      <c r="D134" s="474"/>
      <c r="E134" s="474"/>
      <c r="F134" s="474"/>
      <c r="G134" s="474"/>
      <c r="H134" s="474"/>
      <c r="I134" s="474"/>
      <c r="J134" s="474"/>
    </row>
  </sheetData>
  <sheetProtection algorithmName="SHA-512" hashValue="69mgIMIuiCJ1tPlLYteTSAL4br8QUyvJKfa3ME6dUVeRe+u3Ia5RGx9RiUOcR4WUUfg9mnD2v7D2jEL3+tlucA==" saltValue="j2p75iQN0Q66DWwbMnfmTw==" spinCount="100000" sheet="1" objects="1" scenarios="1"/>
  <mergeCells count="12">
    <mergeCell ref="D27:D28"/>
    <mergeCell ref="F40:J40"/>
    <mergeCell ref="F108:J108"/>
    <mergeCell ref="E58:J58"/>
    <mergeCell ref="E61:J61"/>
    <mergeCell ref="E62:J62"/>
    <mergeCell ref="E89:J89"/>
    <mergeCell ref="F104:J104"/>
    <mergeCell ref="F105:J105"/>
    <mergeCell ref="F106:J106"/>
    <mergeCell ref="F107:J107"/>
    <mergeCell ref="E60:J60"/>
  </mergeCells>
  <phoneticPr fontId="23"/>
  <conditionalFormatting sqref="D104:D109">
    <cfRule type="expression" dxfId="64" priority="53" stopIfTrue="1">
      <formula>$J$94&gt;0</formula>
    </cfRule>
  </conditionalFormatting>
  <conditionalFormatting sqref="D124:D130">
    <cfRule type="expression" dxfId="63" priority="52" stopIfTrue="1">
      <formula>$J$114&gt;0</formula>
    </cfRule>
  </conditionalFormatting>
  <conditionalFormatting sqref="D9">
    <cfRule type="expression" dxfId="62" priority="48" stopIfTrue="1">
      <formula>AND(OR(D9&lt;1,D9&gt;5),D9&lt;&gt;0)</formula>
    </cfRule>
    <cfRule type="expression" dxfId="61" priority="49" stopIfTrue="1">
      <formula>J8&gt;0</formula>
    </cfRule>
  </conditionalFormatting>
  <conditionalFormatting sqref="D47">
    <cfRule type="expression" dxfId="60" priority="46" stopIfTrue="1">
      <formula>AND(OR(D47&lt;1,D47&gt;5),D47&lt;&gt;0)</formula>
    </cfRule>
    <cfRule type="expression" dxfId="59" priority="47" stopIfTrue="1">
      <formula>J46&gt;0</formula>
    </cfRule>
  </conditionalFormatting>
  <conditionalFormatting sqref="D57">
    <cfRule type="expression" dxfId="58" priority="44" stopIfTrue="1">
      <formula>AND(OR(D57&lt;1,D57&gt;5),D57&lt;&gt;0)</formula>
    </cfRule>
    <cfRule type="expression" dxfId="57" priority="45" stopIfTrue="1">
      <formula>J56&gt;0</formula>
    </cfRule>
  </conditionalFormatting>
  <conditionalFormatting sqref="D66">
    <cfRule type="expression" dxfId="56" priority="42" stopIfTrue="1">
      <formula>AND(OR(D66&lt;1,D66&gt;5),D66&lt;&gt;0)</formula>
    </cfRule>
    <cfRule type="expression" dxfId="55" priority="43" stopIfTrue="1">
      <formula>J65&gt;0</formula>
    </cfRule>
  </conditionalFormatting>
  <conditionalFormatting sqref="D76">
    <cfRule type="expression" dxfId="54" priority="17" stopIfTrue="1">
      <formula>AND(OR(D76&lt;1,D76&gt;5),D76&lt;&gt;0)</formula>
    </cfRule>
    <cfRule type="expression" dxfId="53" priority="18" stopIfTrue="1">
      <formula>J75&gt;0</formula>
    </cfRule>
  </conditionalFormatting>
  <conditionalFormatting sqref="D85">
    <cfRule type="expression" dxfId="52" priority="15" stopIfTrue="1">
      <formula>AND(OR(D85&lt;1,D85&gt;5),D85&lt;&gt;0)</formula>
    </cfRule>
    <cfRule type="expression" dxfId="51" priority="16" stopIfTrue="1">
      <formula>J84&gt;0</formula>
    </cfRule>
  </conditionalFormatting>
  <conditionalFormatting sqref="D18">
    <cfRule type="expression" dxfId="50" priority="13" stopIfTrue="1">
      <formula>AND(OR(D18&lt;1,D18&gt;5),D18&lt;&gt;0)</formula>
    </cfRule>
    <cfRule type="expression" dxfId="49" priority="14" stopIfTrue="1">
      <formula>J17&gt;0</formula>
    </cfRule>
  </conditionalFormatting>
  <conditionalFormatting sqref="F34">
    <cfRule type="expression" dxfId="48" priority="570">
      <formula>J26&gt;0</formula>
    </cfRule>
  </conditionalFormatting>
  <conditionalFormatting sqref="D34">
    <cfRule type="expression" dxfId="47" priority="571" stopIfTrue="1">
      <formula>AND(OR(D34&lt;1,D34&gt;5),D34&lt;&gt;0)</formula>
    </cfRule>
    <cfRule type="expression" dxfId="46" priority="572" stopIfTrue="1">
      <formula>AND(J26&gt;0,F34=$N$4)</formula>
    </cfRule>
  </conditionalFormatting>
  <conditionalFormatting sqref="D37:D42">
    <cfRule type="expression" dxfId="45" priority="574" stopIfTrue="1">
      <formula>AND($J$26&gt;0,$F$34=$N$3)</formula>
    </cfRule>
  </conditionalFormatting>
  <conditionalFormatting sqref="F101">
    <cfRule type="expression" dxfId="44" priority="10">
      <formula>J94&gt;0</formula>
    </cfRule>
  </conditionalFormatting>
  <conditionalFormatting sqref="D101">
    <cfRule type="expression" dxfId="43" priority="5" stopIfTrue="1">
      <formula>AND(OR(D101&lt;1,D101&gt;5),D101&lt;&gt;0)</formula>
    </cfRule>
    <cfRule type="expression" dxfId="42" priority="6" stopIfTrue="1">
      <formula>AND(J94&gt;0,F101=$N$4)</formula>
    </cfRule>
  </conditionalFormatting>
  <conditionalFormatting sqref="F121">
    <cfRule type="expression" dxfId="41" priority="7">
      <formula>J114&gt;0</formula>
    </cfRule>
  </conditionalFormatting>
  <conditionalFormatting sqref="D121">
    <cfRule type="expression" dxfId="40" priority="3" stopIfTrue="1">
      <formula>AND(OR(D121&lt;1,D121&gt;5),D121&lt;&gt;0)</formula>
    </cfRule>
    <cfRule type="expression" dxfId="39" priority="4" stopIfTrue="1">
      <formula>AND(J114&gt;0,F121=$N$4)</formula>
    </cfRule>
  </conditionalFormatting>
  <conditionalFormatting sqref="D95">
    <cfRule type="expression" dxfId="38" priority="1" stopIfTrue="1">
      <formula>AND(OR(D95&lt;1,D95&gt;5),D95&lt;&gt;0)</formula>
    </cfRule>
    <cfRule type="expression" dxfId="37" priority="2" stopIfTrue="1">
      <formula>J94&gt;0</formula>
    </cfRule>
  </conditionalFormatting>
  <dataValidations count="7">
    <dataValidation type="list" allowBlank="1" showInputMessage="1" showErrorMessage="1" sqref="D37:D42 D104:D109 D124:D130">
      <formula1>"○,　"</formula1>
    </dataValidation>
    <dataValidation allowBlank="1" showInputMessage="1" sqref="D27 D115"/>
    <dataValidation type="list" allowBlank="1" showInputMessage="1" sqref="D9 D47 D57 D66 D76 D85 D18 D95">
      <formula1>A10:A15</formula1>
    </dataValidation>
    <dataValidation type="list" allowBlank="1" showInputMessage="1" sqref="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formula1>$B19:$B24</formula1>
    </dataValidation>
    <dataValidation type="list" allowBlank="1" showInputMessage="1" sqref="WVN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formula1>$C24:$C24</formula1>
    </dataValidation>
    <dataValidation type="list" allowBlank="1" showInputMessage="1" showErrorMessage="1" sqref="F34 F101 F121">
      <formula1>$N$3:$N$4</formula1>
    </dataValidation>
    <dataValidation type="list" allowBlank="1" showInputMessage="1" sqref="D34 D101 D121">
      <formula1>A29:A34</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2" manualBreakCount="2">
    <brk id="52" min="1" max="10" man="1"/>
    <brk id="91"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7"/>
  <sheetViews>
    <sheetView showGridLines="0" topLeftCell="B1" zoomScaleNormal="100" workbookViewId="0">
      <selection activeCell="J31" sqref="J31:J35"/>
    </sheetView>
  </sheetViews>
  <sheetFormatPr defaultColWidth="0" defaultRowHeight="13.5" zeroHeight="1" x14ac:dyDescent="0.15"/>
  <cols>
    <col min="1" max="1" width="6.25" hidden="1" customWidth="1"/>
    <col min="2" max="2" width="4.5" customWidth="1"/>
    <col min="3" max="3" width="1.625" customWidth="1"/>
    <col min="4" max="4" width="11.125" customWidth="1"/>
    <col min="5" max="5" width="11.625" customWidth="1"/>
    <col min="6" max="10" width="15.125" customWidth="1"/>
    <col min="11" max="11" width="1.25" customWidth="1"/>
    <col min="12" max="15" width="8.25" hidden="1" customWidth="1"/>
    <col min="16" max="16384" width="8.75" style="474" hidden="1"/>
  </cols>
  <sheetData>
    <row r="1" spans="1:14" ht="15.75" x14ac:dyDescent="0.15">
      <c r="B1" s="387"/>
      <c r="C1" s="388"/>
      <c r="D1" s="388"/>
      <c r="E1" s="388"/>
      <c r="G1" s="389" t="s">
        <v>241</v>
      </c>
      <c r="H1" s="511" t="str">
        <f>メイン!C11</f>
        <v>○○ビル</v>
      </c>
      <c r="I1" s="511"/>
      <c r="J1" s="485"/>
      <c r="L1" t="s">
        <v>124</v>
      </c>
    </row>
    <row r="2" spans="1:14" ht="16.5" thickBot="1" x14ac:dyDescent="0.2">
      <c r="B2" s="390"/>
      <c r="C2" s="391"/>
      <c r="D2" s="391"/>
      <c r="E2" s="391"/>
      <c r="F2" s="391"/>
      <c r="G2" s="391"/>
      <c r="H2" s="391"/>
      <c r="I2" s="391"/>
      <c r="J2" s="391"/>
    </row>
    <row r="3" spans="1:14" ht="18.75" thickBot="1" x14ac:dyDescent="0.2">
      <c r="B3" s="423" t="s">
        <v>601</v>
      </c>
      <c r="C3" s="392"/>
      <c r="D3" s="391"/>
      <c r="E3" s="391"/>
      <c r="F3" s="391"/>
      <c r="G3" s="393"/>
      <c r="H3" s="394" t="s">
        <v>231</v>
      </c>
      <c r="L3" t="s">
        <v>132</v>
      </c>
      <c r="N3" t="s">
        <v>262</v>
      </c>
    </row>
    <row r="4" spans="1:14" ht="4.5" customHeight="1" x14ac:dyDescent="0.15">
      <c r="B4" s="423"/>
      <c r="C4" s="392"/>
      <c r="D4" s="391"/>
      <c r="E4" s="391"/>
      <c r="F4" s="391"/>
      <c r="G4" s="391"/>
      <c r="H4" s="391"/>
      <c r="I4" s="391"/>
      <c r="J4" s="394"/>
      <c r="K4" s="388"/>
      <c r="M4" t="s">
        <v>156</v>
      </c>
      <c r="N4" t="s">
        <v>157</v>
      </c>
    </row>
    <row r="5" spans="1:14" ht="15.75" x14ac:dyDescent="0.15">
      <c r="B5" s="390">
        <v>1</v>
      </c>
      <c r="C5" s="395" t="s">
        <v>365</v>
      </c>
      <c r="D5" s="391"/>
      <c r="E5" s="391"/>
      <c r="F5" s="391"/>
      <c r="G5" s="391"/>
      <c r="H5" s="391"/>
      <c r="I5" s="391"/>
      <c r="J5" s="391"/>
      <c r="K5" s="388"/>
    </row>
    <row r="6" spans="1:14" ht="15.75" x14ac:dyDescent="0.15">
      <c r="B6" s="387">
        <v>1.1000000000000001</v>
      </c>
      <c r="C6" s="397" t="s">
        <v>424</v>
      </c>
      <c r="D6" s="76"/>
      <c r="E6" s="76"/>
      <c r="F6" s="76"/>
      <c r="G6" s="76"/>
      <c r="H6" s="76"/>
      <c r="I6" s="76"/>
      <c r="J6" s="409" t="str">
        <f>IF(J7=0,$L$3,"")</f>
        <v/>
      </c>
      <c r="K6" s="388"/>
      <c r="L6">
        <v>1</v>
      </c>
      <c r="M6" t="s">
        <v>114</v>
      </c>
      <c r="N6" t="s">
        <v>115</v>
      </c>
    </row>
    <row r="7" spans="1:14" ht="14.25" hidden="1" thickBot="1" x14ac:dyDescent="0.2">
      <c r="B7" s="445"/>
      <c r="C7" s="94"/>
      <c r="D7" s="399"/>
      <c r="E7" s="400"/>
      <c r="F7" s="401"/>
      <c r="G7" s="401"/>
      <c r="H7" s="401"/>
      <c r="I7" s="402"/>
      <c r="J7" s="403">
        <f>スコア!M74</f>
        <v>1</v>
      </c>
      <c r="K7" s="388"/>
      <c r="L7">
        <v>2</v>
      </c>
      <c r="M7" t="s">
        <v>125</v>
      </c>
      <c r="N7" t="s">
        <v>126</v>
      </c>
    </row>
    <row r="8" spans="1:14" ht="20.100000000000001" customHeight="1" x14ac:dyDescent="0.15">
      <c r="B8" s="445"/>
      <c r="C8" s="94"/>
      <c r="D8" s="699">
        <f>D16</f>
        <v>3</v>
      </c>
      <c r="E8" s="415" t="s">
        <v>373</v>
      </c>
      <c r="F8" s="415"/>
      <c r="G8" s="415"/>
      <c r="H8" s="415"/>
      <c r="I8" s="415"/>
      <c r="J8" s="416"/>
      <c r="K8" s="388"/>
      <c r="L8">
        <v>3</v>
      </c>
      <c r="M8" t="s">
        <v>127</v>
      </c>
      <c r="N8" t="s">
        <v>128</v>
      </c>
    </row>
    <row r="9" spans="1:14" ht="20.100000000000001" customHeight="1" x14ac:dyDescent="0.15">
      <c r="A9" s="1" t="s">
        <v>1015</v>
      </c>
      <c r="B9" s="445"/>
      <c r="C9" s="94"/>
      <c r="D9" s="405" t="str">
        <f>IF(D8=$L$11,$M$6,IF(ROUNDDOWN(D8,0)=$L$6,$N$6,$M$6))</f>
        <v>　レベル　1</v>
      </c>
      <c r="E9" s="794" t="s">
        <v>953</v>
      </c>
      <c r="F9" s="795"/>
      <c r="G9" s="795"/>
      <c r="H9" s="795"/>
      <c r="I9" s="795"/>
      <c r="J9" s="796"/>
      <c r="K9" s="388"/>
      <c r="L9">
        <v>4</v>
      </c>
      <c r="M9" t="s">
        <v>117</v>
      </c>
      <c r="N9" t="s">
        <v>118</v>
      </c>
    </row>
    <row r="10" spans="1:14" ht="35.1" customHeight="1" x14ac:dyDescent="0.15">
      <c r="A10" s="1">
        <v>2</v>
      </c>
      <c r="B10" s="445"/>
      <c r="C10" s="94"/>
      <c r="D10" s="405" t="str">
        <f>IF(D8=$L$11,$M$7,IF(ROUNDDOWN(D8,0)=$L$7,$N$7,$M$7))</f>
        <v>　レベル　2</v>
      </c>
      <c r="E10" s="888" t="s">
        <v>954</v>
      </c>
      <c r="F10" s="889"/>
      <c r="G10" s="889"/>
      <c r="H10" s="889"/>
      <c r="I10" s="889"/>
      <c r="J10" s="890"/>
      <c r="K10" s="388"/>
      <c r="L10">
        <v>5</v>
      </c>
      <c r="M10" t="s">
        <v>120</v>
      </c>
      <c r="N10" t="s">
        <v>121</v>
      </c>
    </row>
    <row r="11" spans="1:14" ht="35.1" customHeight="1" x14ac:dyDescent="0.15">
      <c r="A11" s="1">
        <v>3</v>
      </c>
      <c r="B11" s="445"/>
      <c r="C11" s="94"/>
      <c r="D11" s="405" t="str">
        <f>IF(D8=$L$11,$M$8,IF(ROUNDDOWN(D8,0)=$L$8,$N$8,$M$8))</f>
        <v>■レベル　3</v>
      </c>
      <c r="E11" s="888" t="s">
        <v>955</v>
      </c>
      <c r="F11" s="889"/>
      <c r="G11" s="889"/>
      <c r="H11" s="889"/>
      <c r="I11" s="889"/>
      <c r="J11" s="890"/>
      <c r="K11" s="388"/>
      <c r="L11">
        <v>0</v>
      </c>
      <c r="M11" t="s">
        <v>116</v>
      </c>
      <c r="N11" t="s">
        <v>116</v>
      </c>
    </row>
    <row r="12" spans="1:14" ht="35.1" customHeight="1" x14ac:dyDescent="0.15">
      <c r="A12" s="1">
        <v>4</v>
      </c>
      <c r="B12" s="445"/>
      <c r="C12" s="94"/>
      <c r="D12" s="405" t="str">
        <f>IF(D8=$L$11,$M$9,IF(ROUNDDOWN(D8,0)=$L$9,$N$9,$M$9))</f>
        <v>　レベル　4</v>
      </c>
      <c r="E12" s="888" t="s">
        <v>956</v>
      </c>
      <c r="F12" s="889"/>
      <c r="G12" s="889"/>
      <c r="H12" s="889"/>
      <c r="I12" s="889"/>
      <c r="J12" s="890"/>
      <c r="K12" s="388"/>
    </row>
    <row r="13" spans="1:14" ht="35.1" customHeight="1" x14ac:dyDescent="0.15">
      <c r="A13" s="1">
        <v>5</v>
      </c>
      <c r="B13" s="445"/>
      <c r="C13" s="94"/>
      <c r="D13" s="406" t="str">
        <f>IF(D8=$L$11,$M$10,IF(ROUNDDOWN(D8,0)=$L$10,$N$10,$M$10))</f>
        <v>　レベル　5</v>
      </c>
      <c r="E13" s="891" t="s">
        <v>957</v>
      </c>
      <c r="F13" s="892"/>
      <c r="G13" s="892"/>
      <c r="H13" s="892"/>
      <c r="I13" s="892"/>
      <c r="J13" s="893"/>
      <c r="K13" s="388"/>
    </row>
    <row r="14" spans="1:14" ht="14.25" hidden="1" thickBot="1" x14ac:dyDescent="0.2">
      <c r="A14" s="407">
        <v>0</v>
      </c>
      <c r="B14" s="445"/>
      <c r="C14" s="94"/>
      <c r="D14" s="404">
        <v>0</v>
      </c>
      <c r="E14" s="518" t="s">
        <v>238</v>
      </c>
      <c r="F14" s="463" t="s">
        <v>261</v>
      </c>
      <c r="G14" s="445"/>
      <c r="H14" s="445"/>
      <c r="I14" s="445"/>
      <c r="J14" s="445"/>
      <c r="K14" s="388"/>
    </row>
    <row r="15" spans="1:14" ht="15.75" x14ac:dyDescent="0.15">
      <c r="B15" s="445"/>
      <c r="C15" s="390"/>
      <c r="D15" s="465" t="s">
        <v>311</v>
      </c>
      <c r="E15" s="76"/>
      <c r="F15" s="76"/>
      <c r="G15" s="76"/>
      <c r="H15" s="76"/>
      <c r="I15" s="417"/>
      <c r="J15" s="413"/>
      <c r="K15" s="388"/>
    </row>
    <row r="16" spans="1:14" ht="19.5" customHeight="1" thickBot="1" x14ac:dyDescent="0.2">
      <c r="D16" s="700">
        <f>IF(F14=$N$3,IF(E26&lt;=1,2,IF(E26&lt;=4,3,IF(E26&lt;=6,4,IF(E26&gt;=7,5)))),D14)</f>
        <v>3</v>
      </c>
      <c r="E16" s="695" t="s">
        <v>562</v>
      </c>
      <c r="F16" s="741" t="s">
        <v>611</v>
      </c>
      <c r="G16" s="663"/>
      <c r="H16" s="663"/>
      <c r="I16" s="663"/>
      <c r="J16" s="513"/>
      <c r="K16" s="388"/>
    </row>
    <row r="17" spans="1:16" ht="20.100000000000001" customHeight="1" x14ac:dyDescent="0.15">
      <c r="D17" s="410" t="s">
        <v>239</v>
      </c>
      <c r="E17" s="526">
        <v>1</v>
      </c>
      <c r="F17" s="801" t="s">
        <v>958</v>
      </c>
      <c r="G17" s="714"/>
      <c r="H17" s="714"/>
      <c r="I17" s="714"/>
      <c r="J17" s="785"/>
    </row>
    <row r="18" spans="1:16" ht="20.100000000000001" customHeight="1" x14ac:dyDescent="0.15">
      <c r="D18" s="412" t="s">
        <v>239</v>
      </c>
      <c r="E18" s="524">
        <v>2</v>
      </c>
      <c r="F18" s="802" t="s">
        <v>959</v>
      </c>
      <c r="G18" s="716"/>
      <c r="H18" s="716"/>
      <c r="I18" s="716"/>
      <c r="J18" s="778"/>
      <c r="P18" s="475"/>
    </row>
    <row r="19" spans="1:16" ht="20.100000000000001" customHeight="1" x14ac:dyDescent="0.15">
      <c r="D19" s="412" t="s">
        <v>239</v>
      </c>
      <c r="E19" s="524">
        <v>3</v>
      </c>
      <c r="F19" s="802" t="s">
        <v>960</v>
      </c>
      <c r="G19" s="716"/>
      <c r="H19" s="716"/>
      <c r="I19" s="716"/>
      <c r="J19" s="778"/>
    </row>
    <row r="20" spans="1:16" ht="30" customHeight="1" x14ac:dyDescent="0.15">
      <c r="D20" s="412"/>
      <c r="E20" s="524">
        <v>4</v>
      </c>
      <c r="F20" s="943" t="s">
        <v>961</v>
      </c>
      <c r="G20" s="944"/>
      <c r="H20" s="944"/>
      <c r="I20" s="944"/>
      <c r="J20" s="945"/>
    </row>
    <row r="21" spans="1:16" ht="30" customHeight="1" x14ac:dyDescent="0.15">
      <c r="D21" s="412"/>
      <c r="E21" s="524">
        <v>5</v>
      </c>
      <c r="F21" s="899" t="s">
        <v>962</v>
      </c>
      <c r="G21" s="889"/>
      <c r="H21" s="889"/>
      <c r="I21" s="889"/>
      <c r="J21" s="890"/>
    </row>
    <row r="22" spans="1:16" ht="20.100000000000001" customHeight="1" x14ac:dyDescent="0.15">
      <c r="D22" s="412"/>
      <c r="E22" s="524">
        <v>6</v>
      </c>
      <c r="F22" s="802" t="s">
        <v>963</v>
      </c>
      <c r="G22" s="716"/>
      <c r="H22" s="716"/>
      <c r="I22" s="716"/>
      <c r="J22" s="778"/>
    </row>
    <row r="23" spans="1:16" ht="20.100000000000001" customHeight="1" x14ac:dyDescent="0.15">
      <c r="D23" s="412"/>
      <c r="E23" s="524">
        <v>7</v>
      </c>
      <c r="F23" s="899" t="s">
        <v>964</v>
      </c>
      <c r="G23" s="889"/>
      <c r="H23" s="889"/>
      <c r="I23" s="889"/>
      <c r="J23" s="890"/>
    </row>
    <row r="24" spans="1:16" ht="20.100000000000001" customHeight="1" x14ac:dyDescent="0.15">
      <c r="D24" s="412"/>
      <c r="E24" s="524">
        <v>8</v>
      </c>
      <c r="F24" s="899" t="s">
        <v>965</v>
      </c>
      <c r="G24" s="889"/>
      <c r="H24" s="889"/>
      <c r="I24" s="889"/>
      <c r="J24" s="890"/>
    </row>
    <row r="25" spans="1:16" ht="19.5" customHeight="1" thickBot="1" x14ac:dyDescent="0.2">
      <c r="D25" s="658"/>
      <c r="E25" s="525">
        <v>9</v>
      </c>
      <c r="F25" s="803" t="s">
        <v>966</v>
      </c>
      <c r="G25" s="804"/>
      <c r="H25" s="804"/>
      <c r="I25" s="804"/>
      <c r="J25" s="805"/>
    </row>
    <row r="26" spans="1:16" ht="20.100000000000001" customHeight="1" x14ac:dyDescent="0.15">
      <c r="D26" s="466" t="s">
        <v>264</v>
      </c>
      <c r="E26" s="512">
        <f>COUNTIF(D17:D25,$M$4)</f>
        <v>3</v>
      </c>
      <c r="F26" s="512"/>
      <c r="G26" s="512"/>
      <c r="H26" s="512"/>
      <c r="I26" s="512"/>
      <c r="J26" s="513"/>
    </row>
    <row r="27" spans="1:16" x14ac:dyDescent="0.15"/>
    <row r="28" spans="1:16" ht="15.75" x14ac:dyDescent="0.15">
      <c r="B28" s="387">
        <v>1.2</v>
      </c>
      <c r="C28" s="397" t="s">
        <v>626</v>
      </c>
      <c r="D28" s="76"/>
      <c r="E28" s="76"/>
      <c r="F28" s="76"/>
      <c r="G28" s="76"/>
      <c r="H28" s="76"/>
      <c r="I28" s="76"/>
      <c r="J28" s="409" t="str">
        <f>IF(J29=0,$L$3,"")</f>
        <v/>
      </c>
    </row>
    <row r="29" spans="1:16" ht="14.25" hidden="1" thickBot="1" x14ac:dyDescent="0.2">
      <c r="B29" s="445"/>
      <c r="C29" s="94"/>
      <c r="D29" s="399"/>
      <c r="E29" s="400"/>
      <c r="F29" s="401"/>
      <c r="G29" s="401"/>
      <c r="H29" s="401"/>
      <c r="I29" s="402"/>
      <c r="J29" s="403">
        <f>スコア!M75</f>
        <v>1</v>
      </c>
    </row>
    <row r="30" spans="1:16" ht="20.100000000000001" customHeight="1" x14ac:dyDescent="0.15">
      <c r="B30" s="445"/>
      <c r="C30" s="94"/>
      <c r="D30" s="699">
        <f>D38</f>
        <v>2</v>
      </c>
      <c r="E30" s="415" t="s">
        <v>373</v>
      </c>
      <c r="F30" s="415"/>
      <c r="G30" s="415"/>
      <c r="H30" s="415"/>
      <c r="I30" s="415"/>
      <c r="J30" s="514" t="s">
        <v>425</v>
      </c>
    </row>
    <row r="31" spans="1:16" ht="20.100000000000001" customHeight="1" x14ac:dyDescent="0.15">
      <c r="A31" s="1" t="s">
        <v>202</v>
      </c>
      <c r="B31" s="445"/>
      <c r="C31" s="94"/>
      <c r="D31" s="405" t="str">
        <f>IF(D30=$L$11,$M$6,IF(ROUNDDOWN(D30,0)=$L$6,$N$6,$M$6))</f>
        <v>　レベル　1</v>
      </c>
      <c r="E31" s="732" t="s">
        <v>145</v>
      </c>
      <c r="F31" s="733"/>
      <c r="G31" s="733"/>
      <c r="H31" s="733"/>
      <c r="I31" s="733"/>
      <c r="J31" s="911" t="s">
        <v>837</v>
      </c>
    </row>
    <row r="32" spans="1:16" ht="35.1" customHeight="1" x14ac:dyDescent="0.15">
      <c r="A32" s="1">
        <v>2</v>
      </c>
      <c r="B32" s="445"/>
      <c r="C32" s="94"/>
      <c r="D32" s="405" t="str">
        <f>IF(D30=$L$11,$M$7,IF(ROUNDDOWN(D30,0)=$L$7,$N$7,$M$7))</f>
        <v>■レベル　2</v>
      </c>
      <c r="E32" s="888" t="s">
        <v>857</v>
      </c>
      <c r="F32" s="889"/>
      <c r="G32" s="889"/>
      <c r="H32" s="889"/>
      <c r="I32" s="890"/>
      <c r="J32" s="912"/>
    </row>
    <row r="33" spans="1:16" ht="35.1" customHeight="1" x14ac:dyDescent="0.15">
      <c r="A33" s="1">
        <v>3</v>
      </c>
      <c r="B33" s="445"/>
      <c r="C33" s="94"/>
      <c r="D33" s="405" t="str">
        <f>IF(D30=$L$11,$M$8,IF(ROUNDDOWN(D30,0)=$L$8,$N$8,$M$8))</f>
        <v>　レベル　3</v>
      </c>
      <c r="E33" s="888" t="s">
        <v>787</v>
      </c>
      <c r="F33" s="889"/>
      <c r="G33" s="889"/>
      <c r="H33" s="889"/>
      <c r="I33" s="890"/>
      <c r="J33" s="912"/>
    </row>
    <row r="34" spans="1:16" ht="35.1" customHeight="1" x14ac:dyDescent="0.15">
      <c r="A34" s="1">
        <v>4</v>
      </c>
      <c r="B34" s="445"/>
      <c r="C34" s="94"/>
      <c r="D34" s="405" t="str">
        <f>IF(D30=$L$11,$M$9,IF(ROUNDDOWN(D30,0)=$L$9,$N$9,$M$9))</f>
        <v>　レベル　4</v>
      </c>
      <c r="E34" s="888" t="s">
        <v>980</v>
      </c>
      <c r="F34" s="889"/>
      <c r="G34" s="889"/>
      <c r="H34" s="889"/>
      <c r="I34" s="890"/>
      <c r="J34" s="912"/>
    </row>
    <row r="35" spans="1:16" ht="35.1" customHeight="1" thickBot="1" x14ac:dyDescent="0.2">
      <c r="A35" s="1">
        <v>5</v>
      </c>
      <c r="B35" s="445"/>
      <c r="C35" s="94"/>
      <c r="D35" s="406" t="str">
        <f>IF(D30=$L$11,$M$10,IF(ROUNDDOWN(D30,0)=$L$10,$N$10,$M$10))</f>
        <v>　レベル　5</v>
      </c>
      <c r="E35" s="891" t="s">
        <v>786</v>
      </c>
      <c r="F35" s="892"/>
      <c r="G35" s="892"/>
      <c r="H35" s="892"/>
      <c r="I35" s="893"/>
      <c r="J35" s="913"/>
    </row>
    <row r="36" spans="1:16" ht="16.5" thickBot="1" x14ac:dyDescent="0.2">
      <c r="A36" s="407">
        <v>0</v>
      </c>
      <c r="B36" s="445"/>
      <c r="C36" s="390"/>
      <c r="D36" s="404">
        <v>0</v>
      </c>
      <c r="E36" s="518" t="s">
        <v>238</v>
      </c>
      <c r="F36" s="463" t="s">
        <v>261</v>
      </c>
      <c r="G36" s="518"/>
      <c r="H36" s="518"/>
    </row>
    <row r="37" spans="1:16" ht="15.75" x14ac:dyDescent="0.15">
      <c r="D37" s="465" t="s">
        <v>629</v>
      </c>
      <c r="E37" s="76"/>
      <c r="F37" s="76"/>
      <c r="G37" s="76"/>
      <c r="H37" s="76"/>
      <c r="I37" s="417"/>
      <c r="J37" s="413"/>
    </row>
    <row r="38" spans="1:16" ht="26.25" customHeight="1" thickBot="1" x14ac:dyDescent="0.2">
      <c r="D38" s="700">
        <f>IF(F36=$N$3,IF(E46&lt;=2,2,IF(E46=3,3,IF(E46&lt;=5,4,IF(E46&gt;=6,5)))),D36)</f>
        <v>2</v>
      </c>
      <c r="E38" s="418" t="s">
        <v>625</v>
      </c>
      <c r="F38" s="934" t="s">
        <v>788</v>
      </c>
      <c r="G38" s="935"/>
      <c r="H38" s="936"/>
      <c r="I38" s="932" t="s">
        <v>789</v>
      </c>
      <c r="J38" s="933"/>
    </row>
    <row r="39" spans="1:16" ht="40.5" customHeight="1" x14ac:dyDescent="0.15">
      <c r="D39" s="410" t="s">
        <v>239</v>
      </c>
      <c r="E39" s="526">
        <v>1</v>
      </c>
      <c r="F39" s="901" t="s">
        <v>968</v>
      </c>
      <c r="G39" s="886"/>
      <c r="H39" s="887"/>
      <c r="I39" s="885" t="s">
        <v>974</v>
      </c>
      <c r="J39" s="887"/>
    </row>
    <row r="40" spans="1:16" ht="40.5" customHeight="1" x14ac:dyDescent="0.15">
      <c r="D40" s="412" t="s">
        <v>239</v>
      </c>
      <c r="E40" s="524">
        <v>2</v>
      </c>
      <c r="F40" s="899" t="s">
        <v>969</v>
      </c>
      <c r="G40" s="889"/>
      <c r="H40" s="890"/>
      <c r="I40" s="888" t="s">
        <v>975</v>
      </c>
      <c r="J40" s="890"/>
      <c r="P40" s="475"/>
    </row>
    <row r="41" spans="1:16" ht="48.95" customHeight="1" x14ac:dyDescent="0.15">
      <c r="D41" s="412"/>
      <c r="E41" s="524">
        <v>3</v>
      </c>
      <c r="F41" s="899" t="s">
        <v>970</v>
      </c>
      <c r="G41" s="889"/>
      <c r="H41" s="890"/>
      <c r="I41" s="888" t="s">
        <v>976</v>
      </c>
      <c r="J41" s="890"/>
      <c r="P41" s="475"/>
    </row>
    <row r="42" spans="1:16" ht="48.95" customHeight="1" x14ac:dyDescent="0.15">
      <c r="D42" s="412"/>
      <c r="E42" s="524">
        <v>4</v>
      </c>
      <c r="F42" s="899" t="s">
        <v>971</v>
      </c>
      <c r="G42" s="889"/>
      <c r="H42" s="890"/>
      <c r="I42" s="888" t="s">
        <v>971</v>
      </c>
      <c r="J42" s="890"/>
      <c r="P42" s="475"/>
    </row>
    <row r="43" spans="1:16" ht="39.75" customHeight="1" x14ac:dyDescent="0.15">
      <c r="D43" s="412"/>
      <c r="E43" s="524">
        <v>5</v>
      </c>
      <c r="F43" s="899" t="s">
        <v>972</v>
      </c>
      <c r="G43" s="889"/>
      <c r="H43" s="890"/>
      <c r="I43" s="888" t="s">
        <v>977</v>
      </c>
      <c r="J43" s="890"/>
      <c r="P43" s="475"/>
    </row>
    <row r="44" spans="1:16" ht="39.75" customHeight="1" x14ac:dyDescent="0.15">
      <c r="D44" s="412"/>
      <c r="E44" s="524">
        <v>6</v>
      </c>
      <c r="F44" s="899" t="s">
        <v>973</v>
      </c>
      <c r="G44" s="889"/>
      <c r="H44" s="890"/>
      <c r="I44" s="888" t="s">
        <v>978</v>
      </c>
      <c r="J44" s="890"/>
      <c r="P44" s="475"/>
    </row>
    <row r="45" spans="1:16" ht="39.75" customHeight="1" thickBot="1" x14ac:dyDescent="0.2">
      <c r="D45" s="658"/>
      <c r="E45" s="524">
        <v>7</v>
      </c>
      <c r="F45" s="900" t="s">
        <v>967</v>
      </c>
      <c r="G45" s="892"/>
      <c r="H45" s="893"/>
      <c r="I45" s="891" t="s">
        <v>979</v>
      </c>
      <c r="J45" s="893"/>
    </row>
    <row r="46" spans="1:16" ht="20.100000000000001" customHeight="1" x14ac:dyDescent="0.15">
      <c r="D46" s="466" t="s">
        <v>264</v>
      </c>
      <c r="E46" s="512">
        <f>COUNTIF(D39:D45,$M$4)</f>
        <v>2</v>
      </c>
      <c r="F46" s="512"/>
      <c r="G46" s="512"/>
      <c r="H46" s="512"/>
      <c r="I46" s="512"/>
      <c r="J46" s="513"/>
    </row>
    <row r="47" spans="1:16" x14ac:dyDescent="0.15"/>
    <row r="48" spans="1:16" ht="16.5" thickBot="1" x14ac:dyDescent="0.2">
      <c r="B48" s="387">
        <v>1.3</v>
      </c>
      <c r="C48" s="397" t="s">
        <v>427</v>
      </c>
      <c r="D48" s="76"/>
      <c r="E48" s="76"/>
      <c r="F48" s="76"/>
      <c r="G48" s="76"/>
      <c r="H48" s="76"/>
      <c r="I48" s="76"/>
      <c r="J48" s="409" t="str">
        <f>IF(J49=0,$L$3,"")</f>
        <v/>
      </c>
    </row>
    <row r="49" spans="1:10" ht="14.25" hidden="1" thickBot="1" x14ac:dyDescent="0.2">
      <c r="B49" s="445"/>
      <c r="C49" s="94"/>
      <c r="D49" s="399"/>
      <c r="E49" s="400"/>
      <c r="F49" s="401"/>
      <c r="G49" s="401"/>
      <c r="H49" s="401"/>
      <c r="I49" s="402"/>
      <c r="J49" s="403">
        <f>スコア!M76</f>
        <v>1</v>
      </c>
    </row>
    <row r="50" spans="1:10" ht="20.100000000000001" customHeight="1" thickBot="1" x14ac:dyDescent="0.2">
      <c r="B50" s="445"/>
      <c r="C50" s="94"/>
      <c r="D50" s="404">
        <v>3</v>
      </c>
      <c r="E50" s="448" t="s">
        <v>373</v>
      </c>
      <c r="F50" s="415"/>
      <c r="G50" s="415"/>
      <c r="H50" s="415"/>
      <c r="I50" s="415"/>
      <c r="J50" s="514" t="s">
        <v>426</v>
      </c>
    </row>
    <row r="51" spans="1:10" ht="20.100000000000001" customHeight="1" x14ac:dyDescent="0.15">
      <c r="A51" s="1">
        <v>1</v>
      </c>
      <c r="B51" s="445"/>
      <c r="C51" s="94"/>
      <c r="D51" s="462" t="str">
        <f>IF(D50=$L$11,$M$6,IF(ROUNDDOWN(D50,0)=$L$6,$N$6,$M$6))</f>
        <v>　レベル　1</v>
      </c>
      <c r="E51" s="794" t="s">
        <v>790</v>
      </c>
      <c r="F51" s="795"/>
      <c r="G51" s="795"/>
      <c r="H51" s="795"/>
      <c r="I51" s="795"/>
      <c r="J51" s="911" t="s">
        <v>794</v>
      </c>
    </row>
    <row r="52" spans="1:10" ht="20.100000000000001" customHeight="1" x14ac:dyDescent="0.15">
      <c r="A52" s="1" t="s">
        <v>202</v>
      </c>
      <c r="B52" s="445"/>
      <c r="C52" s="94"/>
      <c r="D52" s="405" t="str">
        <f>IF(D50=$L$11,$M$7,IF(ROUNDDOWN(D50,0)=$L$7,$N$7,$M$7))</f>
        <v>　レベル　2</v>
      </c>
      <c r="E52" s="797" t="s">
        <v>145</v>
      </c>
      <c r="F52" s="798"/>
      <c r="G52" s="798"/>
      <c r="H52" s="798"/>
      <c r="I52" s="798"/>
      <c r="J52" s="912"/>
    </row>
    <row r="53" spans="1:10" ht="20.100000000000001" customHeight="1" x14ac:dyDescent="0.15">
      <c r="A53" s="1">
        <v>3</v>
      </c>
      <c r="B53" s="445"/>
      <c r="C53" s="94"/>
      <c r="D53" s="405" t="str">
        <f>IF(D50=$L$11,$M$8,IF(ROUNDDOWN(D50,0)=$L$8,$N$8,$M$8))</f>
        <v>■レベル　3</v>
      </c>
      <c r="E53" s="888" t="s">
        <v>791</v>
      </c>
      <c r="F53" s="889"/>
      <c r="G53" s="889"/>
      <c r="H53" s="889"/>
      <c r="I53" s="890"/>
      <c r="J53" s="912"/>
    </row>
    <row r="54" spans="1:10" ht="20.100000000000001" customHeight="1" x14ac:dyDescent="0.15">
      <c r="A54" s="1">
        <v>4</v>
      </c>
      <c r="B54" s="445"/>
      <c r="C54" s="94"/>
      <c r="D54" s="405" t="str">
        <f>IF(D50=$L$11,$M$9,IF(ROUNDDOWN(D50,0)=$L$9,$N$9,$M$9))</f>
        <v>　レベル　4</v>
      </c>
      <c r="E54" s="888" t="s">
        <v>792</v>
      </c>
      <c r="F54" s="889"/>
      <c r="G54" s="889"/>
      <c r="H54" s="889"/>
      <c r="I54" s="890"/>
      <c r="J54" s="912"/>
    </row>
    <row r="55" spans="1:10" ht="20.100000000000001" customHeight="1" x14ac:dyDescent="0.15">
      <c r="A55" s="1">
        <v>5</v>
      </c>
      <c r="B55" s="445"/>
      <c r="C55" s="94"/>
      <c r="D55" s="406" t="str">
        <f>IF(D50=$L$11,$M$10,IF(ROUNDDOWN(D50,0)=$L$10,$N$10,$M$10))</f>
        <v>　レベル　5</v>
      </c>
      <c r="E55" s="940" t="s">
        <v>793</v>
      </c>
      <c r="F55" s="941"/>
      <c r="G55" s="941"/>
      <c r="H55" s="941"/>
      <c r="I55" s="942"/>
      <c r="J55" s="913"/>
    </row>
    <row r="56" spans="1:10" ht="15.75" x14ac:dyDescent="0.15">
      <c r="A56" s="407">
        <v>0</v>
      </c>
      <c r="B56" s="445"/>
      <c r="C56" s="390"/>
    </row>
    <row r="57" spans="1:10" ht="15.75" x14ac:dyDescent="0.15">
      <c r="B57" s="387">
        <v>1.4</v>
      </c>
      <c r="C57" s="397" t="s">
        <v>428</v>
      </c>
      <c r="D57" s="76"/>
      <c r="E57" s="76"/>
      <c r="F57" s="76"/>
      <c r="G57" s="76"/>
      <c r="H57" s="76"/>
      <c r="I57" s="76"/>
      <c r="J57" s="409"/>
    </row>
    <row r="58" spans="1:10" ht="15" thickBot="1" x14ac:dyDescent="0.2">
      <c r="B58" s="445"/>
      <c r="C58" s="397"/>
      <c r="D58" s="398" t="s">
        <v>628</v>
      </c>
      <c r="E58" s="408"/>
      <c r="F58" s="414"/>
      <c r="G58" s="414"/>
      <c r="H58" s="414"/>
      <c r="I58" s="411"/>
      <c r="J58" s="409" t="str">
        <f>IF(J59=0,$L$3,"")</f>
        <v/>
      </c>
    </row>
    <row r="59" spans="1:10" ht="14.25" hidden="1" thickBot="1" x14ac:dyDescent="0.2">
      <c r="B59" s="445"/>
      <c r="C59" s="94"/>
      <c r="D59" s="399"/>
      <c r="E59" s="400"/>
      <c r="F59" s="401"/>
      <c r="G59" s="401"/>
      <c r="H59" s="401"/>
      <c r="I59" s="402"/>
      <c r="J59" s="403">
        <f>スコア!M77</f>
        <v>1</v>
      </c>
    </row>
    <row r="60" spans="1:10" ht="20.100000000000001" customHeight="1" thickBot="1" x14ac:dyDescent="0.2">
      <c r="B60" s="445"/>
      <c r="C60" s="94"/>
      <c r="D60" s="404">
        <v>3</v>
      </c>
      <c r="E60" s="448" t="s">
        <v>373</v>
      </c>
      <c r="F60" s="415"/>
      <c r="G60" s="415"/>
      <c r="H60" s="415"/>
      <c r="I60" s="415"/>
      <c r="J60" s="416"/>
    </row>
    <row r="61" spans="1:10" ht="20.100000000000001" customHeight="1" x14ac:dyDescent="0.15">
      <c r="A61" s="1">
        <v>1</v>
      </c>
      <c r="B61" s="445"/>
      <c r="C61" s="94"/>
      <c r="D61" s="462" t="str">
        <f>IF(D60=$L$11,$M$6,IF(ROUNDDOWN(D60,0)=$L$6,$N$6,$M$6))</f>
        <v>　レベル　1</v>
      </c>
      <c r="E61" s="794" t="s">
        <v>981</v>
      </c>
      <c r="F61" s="795"/>
      <c r="G61" s="795"/>
      <c r="H61" s="795"/>
      <c r="I61" s="795"/>
      <c r="J61" s="796"/>
    </row>
    <row r="62" spans="1:10" ht="20.100000000000001" customHeight="1" x14ac:dyDescent="0.15">
      <c r="A62" s="1" t="s">
        <v>202</v>
      </c>
      <c r="B62" s="445"/>
      <c r="C62" s="94"/>
      <c r="D62" s="405" t="str">
        <f>IF(D60=$L$11,$M$7,IF(ROUNDDOWN(D60,0)=$L$7,$N$7,$M$7))</f>
        <v>　レベル　2</v>
      </c>
      <c r="E62" s="797" t="s">
        <v>145</v>
      </c>
      <c r="F62" s="798"/>
      <c r="G62" s="798"/>
      <c r="H62" s="798"/>
      <c r="I62" s="798"/>
      <c r="J62" s="799"/>
    </row>
    <row r="63" spans="1:10" ht="20.100000000000001" customHeight="1" x14ac:dyDescent="0.15">
      <c r="A63" s="1">
        <v>3</v>
      </c>
      <c r="B63" s="445"/>
      <c r="C63" s="94"/>
      <c r="D63" s="405" t="str">
        <f>IF(D60=$L$11,$M$8,IF(ROUNDDOWN(D60,0)=$L$8,$N$8,$M$8))</f>
        <v>■レベル　3</v>
      </c>
      <c r="E63" s="797" t="s">
        <v>982</v>
      </c>
      <c r="F63" s="798"/>
      <c r="G63" s="798"/>
      <c r="H63" s="798"/>
      <c r="I63" s="798"/>
      <c r="J63" s="799"/>
    </row>
    <row r="64" spans="1:10" ht="20.100000000000001" customHeight="1" x14ac:dyDescent="0.15">
      <c r="A64" s="1" t="s">
        <v>202</v>
      </c>
      <c r="B64" s="445"/>
      <c r="C64" s="94"/>
      <c r="D64" s="405" t="str">
        <f>IF(D60=$L$11,$M$9,IF(ROUNDDOWN(D60,0)=$L$9,$N$9,$M$9))</f>
        <v>　レベル　4</v>
      </c>
      <c r="E64" s="797" t="s">
        <v>145</v>
      </c>
      <c r="F64" s="798"/>
      <c r="G64" s="798"/>
      <c r="H64" s="798"/>
      <c r="I64" s="798"/>
      <c r="J64" s="799"/>
    </row>
    <row r="65" spans="1:10" ht="33.75" customHeight="1" x14ac:dyDescent="0.15">
      <c r="A65" s="1">
        <v>5</v>
      </c>
      <c r="B65" s="445"/>
      <c r="C65" s="94"/>
      <c r="D65" s="406" t="str">
        <f>IF(D60=$L$11,$M$10,IF(ROUNDDOWN(D60,0)=$L$10,$N$10,$M$10))</f>
        <v>　レベル　5</v>
      </c>
      <c r="E65" s="891" t="s">
        <v>983</v>
      </c>
      <c r="F65" s="892"/>
      <c r="G65" s="892"/>
      <c r="H65" s="892"/>
      <c r="I65" s="892"/>
      <c r="J65" s="893"/>
    </row>
    <row r="66" spans="1:10" ht="15.75" x14ac:dyDescent="0.15">
      <c r="A66" s="407">
        <v>0</v>
      </c>
      <c r="B66" s="445"/>
      <c r="C66" s="390"/>
    </row>
    <row r="67" spans="1:10" ht="15" thickBot="1" x14ac:dyDescent="0.2">
      <c r="B67" s="445"/>
      <c r="C67" s="397"/>
      <c r="D67" s="398" t="s">
        <v>592</v>
      </c>
      <c r="E67" s="408"/>
      <c r="F67" s="414"/>
      <c r="G67" s="414"/>
      <c r="H67" s="414"/>
      <c r="I67" s="411"/>
      <c r="J67" s="409" t="str">
        <f>IF(J68=0,$L$3,"")</f>
        <v/>
      </c>
    </row>
    <row r="68" spans="1:10" ht="14.25" hidden="1" thickBot="1" x14ac:dyDescent="0.2">
      <c r="B68" s="445"/>
      <c r="C68" s="94"/>
      <c r="D68" s="399"/>
      <c r="E68" s="400"/>
      <c r="F68" s="401"/>
      <c r="G68" s="401"/>
      <c r="H68" s="401"/>
      <c r="I68" s="402"/>
      <c r="J68" s="403">
        <f>スコア!M78</f>
        <v>1</v>
      </c>
    </row>
    <row r="69" spans="1:10" ht="20.100000000000001" customHeight="1" x14ac:dyDescent="0.15">
      <c r="B69" s="445"/>
      <c r="C69" s="94"/>
      <c r="D69" s="907">
        <v>3</v>
      </c>
      <c r="E69" s="415" t="s">
        <v>373</v>
      </c>
      <c r="F69" s="415"/>
      <c r="G69" s="415"/>
      <c r="H69" s="415"/>
      <c r="I69" s="415"/>
      <c r="J69" s="416"/>
    </row>
    <row r="70" spans="1:10" ht="20.100000000000001" customHeight="1" thickBot="1" x14ac:dyDescent="0.2">
      <c r="B70" s="445"/>
      <c r="C70" s="94"/>
      <c r="D70" s="908"/>
      <c r="E70" s="702" t="s">
        <v>795</v>
      </c>
      <c r="F70" s="702"/>
      <c r="G70" s="702"/>
      <c r="H70" s="750" t="s">
        <v>796</v>
      </c>
      <c r="I70" s="702"/>
      <c r="J70" s="751"/>
    </row>
    <row r="71" spans="1:10" ht="48.95" customHeight="1" x14ac:dyDescent="0.15">
      <c r="A71" s="1">
        <v>1</v>
      </c>
      <c r="B71" s="445"/>
      <c r="C71" s="94"/>
      <c r="D71" s="462" t="str">
        <f>IF(D69=$L$11,$M$6,IF(ROUNDDOWN(D69,0)=$L$6,$N$6,$M$6))</f>
        <v>　レベル　1</v>
      </c>
      <c r="E71" s="885" t="s">
        <v>984</v>
      </c>
      <c r="F71" s="886"/>
      <c r="G71" s="887"/>
      <c r="H71" s="713" t="s">
        <v>797</v>
      </c>
      <c r="I71" s="742"/>
      <c r="J71" s="578"/>
    </row>
    <row r="72" spans="1:10" ht="20.100000000000001" customHeight="1" x14ac:dyDescent="0.15">
      <c r="A72" s="1" t="s">
        <v>202</v>
      </c>
      <c r="B72" s="445"/>
      <c r="C72" s="94"/>
      <c r="D72" s="405" t="str">
        <f>IF(D69=$L$11,$M$7,IF(ROUNDDOWN(D69,0)=$L$7,$N$7,$M$7))</f>
        <v>　レベル　2</v>
      </c>
      <c r="E72" s="797" t="s">
        <v>145</v>
      </c>
      <c r="F72" s="798"/>
      <c r="G72" s="798"/>
      <c r="H72" s="797" t="s">
        <v>145</v>
      </c>
      <c r="I72" s="734"/>
      <c r="J72" s="735"/>
    </row>
    <row r="73" spans="1:10" ht="48.95" customHeight="1" x14ac:dyDescent="0.15">
      <c r="A73" s="1">
        <v>3</v>
      </c>
      <c r="B73" s="445"/>
      <c r="C73" s="94"/>
      <c r="D73" s="405" t="str">
        <f>IF(D69=$L$11,$M$8,IF(ROUNDDOWN(D69,0)=$L$8,$N$8,$M$8))</f>
        <v>■レベル　3</v>
      </c>
      <c r="E73" s="888" t="s">
        <v>985</v>
      </c>
      <c r="F73" s="889"/>
      <c r="G73" s="890"/>
      <c r="H73" s="715" t="s">
        <v>798</v>
      </c>
      <c r="I73" s="592"/>
      <c r="J73" s="593"/>
    </row>
    <row r="74" spans="1:10" ht="20.100000000000001" customHeight="1" x14ac:dyDescent="0.15">
      <c r="A74" s="1" t="s">
        <v>202</v>
      </c>
      <c r="B74" s="445"/>
      <c r="C74" s="94"/>
      <c r="D74" s="405" t="str">
        <f>IF(D69=$L$11,$M$9,IF(ROUNDDOWN(D69,0)=$L$9,$N$9,$M$9))</f>
        <v>　レベル　4</v>
      </c>
      <c r="E74" s="797" t="s">
        <v>145</v>
      </c>
      <c r="F74" s="798"/>
      <c r="G74" s="798"/>
      <c r="H74" s="797" t="s">
        <v>145</v>
      </c>
      <c r="I74" s="734"/>
      <c r="J74" s="735"/>
    </row>
    <row r="75" spans="1:10" ht="60" customHeight="1" x14ac:dyDescent="0.15">
      <c r="A75" s="1">
        <v>5</v>
      </c>
      <c r="B75" s="445"/>
      <c r="C75" s="94"/>
      <c r="D75" s="406" t="str">
        <f>IF(D69=$L$11,$M$10,IF(ROUNDDOWN(D69,0)=$L$10,$N$10,$M$10))</f>
        <v>　レベル　5</v>
      </c>
      <c r="E75" s="891" t="s">
        <v>986</v>
      </c>
      <c r="F75" s="892"/>
      <c r="G75" s="893"/>
      <c r="H75" s="760" t="s">
        <v>799</v>
      </c>
      <c r="I75" s="696"/>
      <c r="J75" s="697"/>
    </row>
    <row r="76" spans="1:10" ht="15.75" x14ac:dyDescent="0.15">
      <c r="A76" s="407">
        <v>0</v>
      </c>
      <c r="B76" s="445"/>
      <c r="C76" s="390"/>
    </row>
    <row r="77" spans="1:10" ht="15.75" x14ac:dyDescent="0.15">
      <c r="A77" s="736"/>
      <c r="B77" s="445"/>
      <c r="C77" s="390"/>
      <c r="D77" s="779" t="s">
        <v>843</v>
      </c>
      <c r="E77" s="937" t="s">
        <v>848</v>
      </c>
      <c r="F77" s="938"/>
      <c r="G77" s="938"/>
      <c r="H77" s="938"/>
      <c r="I77" s="938"/>
      <c r="J77" s="939"/>
    </row>
    <row r="78" spans="1:10" ht="15.75" x14ac:dyDescent="0.15">
      <c r="A78" s="736"/>
      <c r="B78" s="445"/>
      <c r="C78" s="390"/>
      <c r="D78" s="781" t="s">
        <v>844</v>
      </c>
      <c r="E78" s="782" t="s">
        <v>849</v>
      </c>
      <c r="F78" s="783"/>
      <c r="G78" s="783"/>
      <c r="H78" s="783"/>
      <c r="I78" s="783"/>
      <c r="J78" s="784"/>
    </row>
    <row r="79" spans="1:10" ht="15.75" x14ac:dyDescent="0.15">
      <c r="A79" s="736"/>
      <c r="B79" s="445"/>
      <c r="C79" s="390"/>
      <c r="D79" s="781" t="s">
        <v>845</v>
      </c>
      <c r="E79" s="782" t="s">
        <v>850</v>
      </c>
      <c r="F79" s="783"/>
      <c r="G79" s="783"/>
      <c r="H79" s="783"/>
      <c r="I79" s="783"/>
      <c r="J79" s="784"/>
    </row>
    <row r="80" spans="1:10" ht="15.75" x14ac:dyDescent="0.15">
      <c r="A80" s="736"/>
      <c r="B80" s="445"/>
      <c r="C80" s="390"/>
      <c r="D80" s="781" t="s">
        <v>846</v>
      </c>
      <c r="E80" s="782" t="s">
        <v>851</v>
      </c>
      <c r="F80" s="783"/>
      <c r="G80" s="783"/>
      <c r="H80" s="783"/>
      <c r="I80" s="783"/>
      <c r="J80" s="784"/>
    </row>
    <row r="81" spans="1:10" ht="15.75" x14ac:dyDescent="0.15">
      <c r="A81" s="736"/>
      <c r="B81" s="445"/>
      <c r="C81" s="390"/>
      <c r="D81" s="781" t="s">
        <v>847</v>
      </c>
      <c r="E81" s="782" t="s">
        <v>852</v>
      </c>
      <c r="F81" s="783"/>
      <c r="G81" s="783"/>
      <c r="H81" s="783"/>
      <c r="I81" s="783"/>
      <c r="J81" s="784"/>
    </row>
    <row r="82" spans="1:10" ht="15.75" x14ac:dyDescent="0.15">
      <c r="A82" s="736"/>
      <c r="B82" s="445"/>
      <c r="C82" s="390"/>
    </row>
    <row r="83" spans="1:10" ht="28.5" customHeight="1" x14ac:dyDescent="0.15">
      <c r="A83" s="736"/>
      <c r="B83" s="445"/>
      <c r="C83" s="390"/>
      <c r="D83" s="780" t="s">
        <v>853</v>
      </c>
      <c r="E83" s="937" t="s">
        <v>854</v>
      </c>
      <c r="F83" s="938"/>
      <c r="G83" s="938"/>
      <c r="H83" s="938"/>
      <c r="I83" s="938"/>
      <c r="J83" s="939"/>
    </row>
    <row r="84" spans="1:10" ht="15.75" x14ac:dyDescent="0.15">
      <c r="A84" s="736"/>
      <c r="B84" s="445"/>
      <c r="C84" s="390"/>
      <c r="D84" s="781" t="s">
        <v>844</v>
      </c>
      <c r="E84" s="782" t="s">
        <v>849</v>
      </c>
      <c r="F84" s="783"/>
      <c r="G84" s="783"/>
      <c r="H84" s="783"/>
      <c r="I84" s="783"/>
      <c r="J84" s="784"/>
    </row>
    <row r="85" spans="1:10" ht="15.75" x14ac:dyDescent="0.15">
      <c r="A85" s="736"/>
      <c r="B85" s="445"/>
      <c r="C85" s="390"/>
      <c r="D85" s="781" t="s">
        <v>845</v>
      </c>
      <c r="E85" s="782" t="s">
        <v>850</v>
      </c>
      <c r="F85" s="783"/>
      <c r="G85" s="783"/>
      <c r="H85" s="783"/>
      <c r="I85" s="783"/>
      <c r="J85" s="784"/>
    </row>
    <row r="86" spans="1:10" ht="15.75" x14ac:dyDescent="0.15">
      <c r="A86" s="736"/>
      <c r="B86" s="445"/>
      <c r="C86" s="390"/>
      <c r="D86" s="781" t="s">
        <v>855</v>
      </c>
      <c r="E86" s="782" t="s">
        <v>851</v>
      </c>
      <c r="F86" s="783"/>
      <c r="G86" s="783"/>
      <c r="H86" s="783"/>
      <c r="I86" s="783"/>
      <c r="J86" s="784"/>
    </row>
    <row r="87" spans="1:10" ht="15.75" x14ac:dyDescent="0.15">
      <c r="A87" s="736"/>
      <c r="B87" s="445"/>
      <c r="C87" s="390"/>
      <c r="D87" s="781" t="s">
        <v>856</v>
      </c>
      <c r="E87" s="782" t="s">
        <v>852</v>
      </c>
      <c r="F87" s="783"/>
      <c r="G87" s="783"/>
      <c r="H87" s="783"/>
      <c r="I87" s="783"/>
      <c r="J87" s="784"/>
    </row>
    <row r="88" spans="1:10" ht="15.75" x14ac:dyDescent="0.15">
      <c r="A88" s="736"/>
      <c r="B88" s="445"/>
      <c r="C88" s="390"/>
    </row>
    <row r="89" spans="1:10" ht="16.5" thickBot="1" x14ac:dyDescent="0.2">
      <c r="B89" s="387">
        <v>1.5</v>
      </c>
      <c r="C89" s="397" t="s">
        <v>429</v>
      </c>
      <c r="D89" s="474"/>
      <c r="E89" s="76"/>
      <c r="F89" s="414"/>
      <c r="G89" s="414"/>
      <c r="H89" s="414"/>
      <c r="I89" s="411"/>
      <c r="J89" s="409" t="str">
        <f>IF(J90=0,$L$3,"")</f>
        <v/>
      </c>
    </row>
    <row r="90" spans="1:10" ht="14.25" hidden="1" thickBot="1" x14ac:dyDescent="0.2">
      <c r="B90" s="445"/>
      <c r="C90" s="94"/>
      <c r="D90" s="399"/>
      <c r="E90" s="400"/>
      <c r="F90" s="401"/>
      <c r="G90" s="401"/>
      <c r="H90" s="401"/>
      <c r="I90" s="402"/>
      <c r="J90" s="403">
        <f>スコア!M79</f>
        <v>1</v>
      </c>
    </row>
    <row r="91" spans="1:10" ht="20.100000000000001" customHeight="1" thickBot="1" x14ac:dyDescent="0.2">
      <c r="B91" s="445"/>
      <c r="C91" s="94"/>
      <c r="D91" s="404">
        <v>3</v>
      </c>
      <c r="E91" s="448" t="s">
        <v>373</v>
      </c>
      <c r="F91" s="415"/>
      <c r="G91" s="415"/>
      <c r="H91" s="415"/>
      <c r="I91" s="415"/>
      <c r="J91" s="514" t="s">
        <v>426</v>
      </c>
    </row>
    <row r="92" spans="1:10" ht="20.100000000000001" customHeight="1" x14ac:dyDescent="0.15">
      <c r="A92" s="1">
        <v>1</v>
      </c>
      <c r="B92" s="445"/>
      <c r="C92" s="94"/>
      <c r="D92" s="462" t="str">
        <f>IF(D91=$L$11,$M$6,IF(ROUNDDOWN(D91,0)=$L$6,$N$6,$M$6))</f>
        <v>　レベル　1</v>
      </c>
      <c r="E92" s="794" t="s">
        <v>800</v>
      </c>
      <c r="F92" s="487"/>
      <c r="G92" s="487"/>
      <c r="H92" s="487"/>
      <c r="I92" s="487"/>
      <c r="J92" s="911" t="s">
        <v>794</v>
      </c>
    </row>
    <row r="93" spans="1:10" ht="20.100000000000001" customHeight="1" x14ac:dyDescent="0.15">
      <c r="A93" s="1" t="s">
        <v>202</v>
      </c>
      <c r="B93" s="445"/>
      <c r="C93" s="94"/>
      <c r="D93" s="405" t="str">
        <f>IF(D91=$L$11,$M$7,IF(ROUNDDOWN(D91,0)=$L$7,$N$7,$M$7))</f>
        <v>　レベル　2</v>
      </c>
      <c r="E93" s="797" t="s">
        <v>145</v>
      </c>
      <c r="F93" s="486"/>
      <c r="G93" s="486"/>
      <c r="H93" s="486"/>
      <c r="I93" s="486"/>
      <c r="J93" s="912"/>
    </row>
    <row r="94" spans="1:10" ht="20.100000000000001" customHeight="1" x14ac:dyDescent="0.15">
      <c r="A94" s="1">
        <v>3</v>
      </c>
      <c r="B94" s="445"/>
      <c r="C94" s="94"/>
      <c r="D94" s="405" t="str">
        <f>IF(D91=$L$11,$M$8,IF(ROUNDDOWN(D91,0)=$L$8,$N$8,$M$8))</f>
        <v>■レベル　3</v>
      </c>
      <c r="E94" s="797" t="s">
        <v>801</v>
      </c>
      <c r="F94" s="486"/>
      <c r="G94" s="486"/>
      <c r="H94" s="486"/>
      <c r="I94" s="486"/>
      <c r="J94" s="912"/>
    </row>
    <row r="95" spans="1:10" ht="20.100000000000001" customHeight="1" x14ac:dyDescent="0.15">
      <c r="A95" s="1" t="s">
        <v>202</v>
      </c>
      <c r="B95" s="445"/>
      <c r="C95" s="94"/>
      <c r="D95" s="405" t="str">
        <f>IF(D91=$L$11,$M$9,IF(ROUNDDOWN(D91,0)=$L$9,$N$9,$M$9))</f>
        <v>　レベル　4</v>
      </c>
      <c r="E95" s="797" t="s">
        <v>145</v>
      </c>
      <c r="F95" s="486"/>
      <c r="G95" s="486"/>
      <c r="H95" s="486"/>
      <c r="I95" s="486"/>
      <c r="J95" s="912"/>
    </row>
    <row r="96" spans="1:10" ht="20.100000000000001" customHeight="1" x14ac:dyDescent="0.15">
      <c r="A96" s="1">
        <v>5</v>
      </c>
      <c r="B96" s="445"/>
      <c r="C96" s="94"/>
      <c r="D96" s="406" t="str">
        <f>IF(D91=$L$11,$M$10,IF(ROUNDDOWN(D91,0)=$L$10,$N$10,$M$10))</f>
        <v>　レベル　5</v>
      </c>
      <c r="E96" s="791" t="s">
        <v>802</v>
      </c>
      <c r="F96" s="488"/>
      <c r="G96" s="488"/>
      <c r="H96" s="488"/>
      <c r="I96" s="488"/>
      <c r="J96" s="913"/>
    </row>
    <row r="97" spans="1:15" ht="15.75" x14ac:dyDescent="0.15">
      <c r="A97" s="407">
        <v>0</v>
      </c>
      <c r="B97" s="445"/>
      <c r="C97" s="390"/>
    </row>
    <row r="98" spans="1:15" ht="15.75" x14ac:dyDescent="0.15">
      <c r="B98" s="390">
        <v>2</v>
      </c>
      <c r="C98" s="395" t="s">
        <v>364</v>
      </c>
    </row>
    <row r="99" spans="1:15" ht="16.5" thickBot="1" x14ac:dyDescent="0.2">
      <c r="B99" s="387">
        <v>2.1</v>
      </c>
      <c r="C99" s="397" t="s">
        <v>430</v>
      </c>
      <c r="E99" s="76"/>
      <c r="F99" s="414"/>
      <c r="G99" s="414"/>
      <c r="H99" s="414"/>
      <c r="I99" s="411"/>
      <c r="J99" s="409" t="str">
        <f>IF(J100=0,$L$3,"")</f>
        <v/>
      </c>
    </row>
    <row r="100" spans="1:15" ht="14.25" hidden="1" thickBot="1" x14ac:dyDescent="0.2">
      <c r="B100" s="445"/>
      <c r="C100" s="94"/>
      <c r="D100" s="399"/>
      <c r="E100" s="400"/>
      <c r="F100" s="401"/>
      <c r="G100" s="401"/>
      <c r="H100" s="401"/>
      <c r="I100" s="402"/>
      <c r="J100" s="403">
        <f>スコア!M81</f>
        <v>1</v>
      </c>
    </row>
    <row r="101" spans="1:15" x14ac:dyDescent="0.15">
      <c r="B101" s="445"/>
      <c r="C101" s="94"/>
      <c r="D101" s="907">
        <v>3</v>
      </c>
      <c r="E101" s="415" t="s">
        <v>373</v>
      </c>
      <c r="F101" s="415"/>
      <c r="G101" s="415"/>
      <c r="H101" s="415"/>
      <c r="I101" s="415"/>
      <c r="J101" s="416"/>
    </row>
    <row r="102" spans="1:15" ht="14.25" thickBot="1" x14ac:dyDescent="0.2">
      <c r="B102" s="445"/>
      <c r="C102" s="94"/>
      <c r="D102" s="908"/>
      <c r="E102" s="904" t="s">
        <v>557</v>
      </c>
      <c r="F102" s="905"/>
      <c r="G102" s="659"/>
      <c r="H102" s="906" t="s">
        <v>558</v>
      </c>
      <c r="I102" s="906"/>
      <c r="J102" s="514" t="s">
        <v>426</v>
      </c>
      <c r="O102" s="474"/>
    </row>
    <row r="103" spans="1:15" ht="20.100000000000001" customHeight="1" x14ac:dyDescent="0.15">
      <c r="A103" s="1" t="s">
        <v>202</v>
      </c>
      <c r="B103" s="445"/>
      <c r="C103" s="94"/>
      <c r="D103" s="462" t="str">
        <f>IF(D101=$L$11,$M$6,IF(ROUNDDOWN(D101,0)=$L$6,$N$6,$M$6))</f>
        <v>　レベル　1</v>
      </c>
      <c r="E103" s="794" t="s">
        <v>145</v>
      </c>
      <c r="F103" s="795"/>
      <c r="G103" s="789"/>
      <c r="H103" s="713" t="s">
        <v>145</v>
      </c>
      <c r="I103" s="785"/>
      <c r="J103" s="911" t="s">
        <v>794</v>
      </c>
    </row>
    <row r="104" spans="1:15" ht="20.100000000000001" customHeight="1" x14ac:dyDescent="0.15">
      <c r="A104" s="1">
        <v>2</v>
      </c>
      <c r="B104" s="445"/>
      <c r="C104" s="94"/>
      <c r="D104" s="405" t="str">
        <f>IF(D101=$L$11,$M$7,IF(ROUNDDOWN(D101,0)=$L$7,$N$7,$M$7))</f>
        <v>　レベル　2</v>
      </c>
      <c r="E104" s="797" t="s">
        <v>803</v>
      </c>
      <c r="F104" s="798"/>
      <c r="G104" s="788"/>
      <c r="H104" s="752" t="s">
        <v>803</v>
      </c>
      <c r="I104" s="593"/>
      <c r="J104" s="912"/>
    </row>
    <row r="105" spans="1:15" ht="26.25" customHeight="1" x14ac:dyDescent="0.15">
      <c r="A105" s="1">
        <v>3</v>
      </c>
      <c r="B105" s="445"/>
      <c r="C105" s="94"/>
      <c r="D105" s="405" t="str">
        <f>IF(D101=$L$11,$M$8,IF(ROUNDDOWN(D101,0)=$L$8,$N$8,$M$8))</f>
        <v>■レベル　3</v>
      </c>
      <c r="E105" s="888" t="s">
        <v>987</v>
      </c>
      <c r="F105" s="889"/>
      <c r="G105" s="890"/>
      <c r="H105" s="888" t="s">
        <v>804</v>
      </c>
      <c r="I105" s="890"/>
      <c r="J105" s="912"/>
    </row>
    <row r="106" spans="1:15" ht="20.100000000000001" customHeight="1" x14ac:dyDescent="0.15">
      <c r="A106" s="1" t="s">
        <v>582</v>
      </c>
      <c r="B106" s="445"/>
      <c r="C106" s="94"/>
      <c r="D106" s="405" t="str">
        <f>IF(D101=$L$11,$M$9,IF(ROUNDDOWN(D101,0)=$L$9,$N$9,$M$9))</f>
        <v>　レベル　4</v>
      </c>
      <c r="E106" s="797" t="s">
        <v>145</v>
      </c>
      <c r="F106" s="798"/>
      <c r="G106" s="788"/>
      <c r="H106" s="715" t="s">
        <v>145</v>
      </c>
      <c r="I106" s="778"/>
      <c r="J106" s="912"/>
    </row>
    <row r="107" spans="1:15" ht="35.1" customHeight="1" x14ac:dyDescent="0.15">
      <c r="A107" s="1">
        <v>5</v>
      </c>
      <c r="B107" s="445"/>
      <c r="C107" s="94"/>
      <c r="D107" s="406" t="str">
        <f>IF(D101=$L$11,$M$10,IF(ROUNDDOWN(D101,0)=$L$10,$N$10,$M$10))</f>
        <v>　レベル　5</v>
      </c>
      <c r="E107" s="891" t="s">
        <v>988</v>
      </c>
      <c r="F107" s="892"/>
      <c r="G107" s="893"/>
      <c r="H107" s="891" t="s">
        <v>805</v>
      </c>
      <c r="I107" s="893"/>
      <c r="J107" s="913"/>
    </row>
    <row r="108" spans="1:15" ht="15.75" x14ac:dyDescent="0.15">
      <c r="A108" s="407">
        <v>0</v>
      </c>
      <c r="B108" s="445"/>
      <c r="C108" s="390"/>
    </row>
    <row r="109" spans="1:15" ht="15.75" x14ac:dyDescent="0.15">
      <c r="B109" s="390">
        <v>3</v>
      </c>
      <c r="C109" s="395" t="s">
        <v>363</v>
      </c>
    </row>
    <row r="110" spans="1:15" ht="16.5" thickBot="1" x14ac:dyDescent="0.2">
      <c r="B110" s="387">
        <v>3.1</v>
      </c>
      <c r="C110" s="397" t="s">
        <v>520</v>
      </c>
      <c r="E110" s="76"/>
      <c r="F110" s="414"/>
      <c r="G110" s="414"/>
      <c r="H110" s="414"/>
      <c r="I110" s="411"/>
      <c r="J110" s="409" t="str">
        <f>IF(J111=0,$L$3,"")</f>
        <v/>
      </c>
    </row>
    <row r="111" spans="1:15" ht="14.25" hidden="1" thickBot="1" x14ac:dyDescent="0.2">
      <c r="B111" s="445"/>
      <c r="C111" s="94"/>
      <c r="D111" s="399"/>
      <c r="E111" s="400"/>
      <c r="F111" s="401"/>
      <c r="G111" s="401"/>
      <c r="H111" s="401"/>
      <c r="I111" s="402"/>
      <c r="J111" s="403">
        <f>スコア!M83</f>
        <v>1</v>
      </c>
    </row>
    <row r="112" spans="1:15" x14ac:dyDescent="0.15">
      <c r="B112" s="445"/>
      <c r="C112" s="94"/>
      <c r="D112" s="907">
        <v>3</v>
      </c>
      <c r="E112" s="415" t="s">
        <v>373</v>
      </c>
      <c r="F112" s="415"/>
      <c r="G112" s="415"/>
      <c r="H112" s="415"/>
      <c r="I112" s="415"/>
      <c r="J112" s="416"/>
    </row>
    <row r="113" spans="1:10" ht="14.25" thickBot="1" x14ac:dyDescent="0.2">
      <c r="B113" s="445"/>
      <c r="C113" s="94"/>
      <c r="D113" s="908"/>
      <c r="E113" s="904" t="s">
        <v>557</v>
      </c>
      <c r="F113" s="905"/>
      <c r="G113" s="659"/>
      <c r="H113" s="906" t="s">
        <v>558</v>
      </c>
      <c r="I113" s="906"/>
      <c r="J113" s="514" t="s">
        <v>426</v>
      </c>
    </row>
    <row r="114" spans="1:10" ht="20.100000000000001" customHeight="1" x14ac:dyDescent="0.15">
      <c r="A114" s="1">
        <v>1</v>
      </c>
      <c r="B114" s="445"/>
      <c r="C114" s="94"/>
      <c r="D114" s="462" t="str">
        <f>IF(D112=$L$11,$M$6,IF(ROUNDDOWN(D112,0)=$L$6,$N$6,$M$6))</f>
        <v>　レベル　1</v>
      </c>
      <c r="E114" s="594" t="s">
        <v>806</v>
      </c>
      <c r="F114" s="595"/>
      <c r="G114" s="795"/>
      <c r="H114" s="885" t="s">
        <v>807</v>
      </c>
      <c r="I114" s="887"/>
      <c r="J114" s="911" t="s">
        <v>794</v>
      </c>
    </row>
    <row r="115" spans="1:10" ht="45" customHeight="1" x14ac:dyDescent="0.15">
      <c r="A115" s="1">
        <v>2</v>
      </c>
      <c r="B115" s="445"/>
      <c r="C115" s="94"/>
      <c r="D115" s="405" t="str">
        <f>IF(D112=$L$11,$M$7,IF(ROUNDDOWN(D112,0)=$L$7,$N$7,$M$7))</f>
        <v>　レベル　2</v>
      </c>
      <c r="E115" s="888" t="s">
        <v>989</v>
      </c>
      <c r="F115" s="889"/>
      <c r="G115" s="890"/>
      <c r="H115" s="888" t="s">
        <v>808</v>
      </c>
      <c r="I115" s="890"/>
      <c r="J115" s="912"/>
    </row>
    <row r="116" spans="1:10" ht="45" customHeight="1" x14ac:dyDescent="0.15">
      <c r="A116" s="1">
        <v>3</v>
      </c>
      <c r="B116" s="445"/>
      <c r="C116" s="94"/>
      <c r="D116" s="405" t="str">
        <f>IF(D112=$L$11,$M$8,IF(ROUNDDOWN(D112,0)=$L$8,$N$8,$M$8))</f>
        <v>■レベル　3</v>
      </c>
      <c r="E116" s="888" t="s">
        <v>990</v>
      </c>
      <c r="F116" s="889"/>
      <c r="G116" s="890"/>
      <c r="H116" s="888" t="s">
        <v>809</v>
      </c>
      <c r="I116" s="890"/>
      <c r="J116" s="912"/>
    </row>
    <row r="117" spans="1:10" ht="45" customHeight="1" x14ac:dyDescent="0.15">
      <c r="A117" s="1">
        <v>4</v>
      </c>
      <c r="B117" s="445"/>
      <c r="C117" s="94"/>
      <c r="D117" s="405" t="str">
        <f>IF(D112=$L$11,$M$9,IF(ROUNDDOWN(D112,0)=$L$9,$N$9,$M$9))</f>
        <v>　レベル　4</v>
      </c>
      <c r="E117" s="888" t="s">
        <v>991</v>
      </c>
      <c r="F117" s="889"/>
      <c r="G117" s="890"/>
      <c r="H117" s="888" t="s">
        <v>810</v>
      </c>
      <c r="I117" s="890"/>
      <c r="J117" s="912"/>
    </row>
    <row r="118" spans="1:10" ht="20.100000000000001" customHeight="1" x14ac:dyDescent="0.15">
      <c r="A118" s="1">
        <v>5</v>
      </c>
      <c r="B118" s="445"/>
      <c r="C118" s="94"/>
      <c r="D118" s="406" t="str">
        <f>IF(D112=$L$11,$M$10,IF(ROUNDDOWN(D112,0)=$L$10,$N$10,$M$10))</f>
        <v>　レベル　5</v>
      </c>
      <c r="E118" s="698" t="s">
        <v>992</v>
      </c>
      <c r="F118" s="696"/>
      <c r="G118" s="696"/>
      <c r="H118" s="696"/>
      <c r="I118" s="697"/>
      <c r="J118" s="913"/>
    </row>
    <row r="119" spans="1:10" ht="15.75" x14ac:dyDescent="0.15">
      <c r="A119" s="407">
        <v>0</v>
      </c>
      <c r="B119" s="445"/>
      <c r="C119" s="390"/>
    </row>
    <row r="120" spans="1:10" ht="16.5" thickBot="1" x14ac:dyDescent="0.2">
      <c r="B120" s="387">
        <v>3.2</v>
      </c>
      <c r="C120" s="397" t="s">
        <v>431</v>
      </c>
      <c r="E120" s="76"/>
      <c r="F120" s="414"/>
      <c r="G120" s="414"/>
      <c r="H120" s="414"/>
      <c r="I120" s="411"/>
      <c r="J120" s="409" t="str">
        <f>IF(J121=0,$L$3,"")</f>
        <v/>
      </c>
    </row>
    <row r="121" spans="1:10" ht="14.25" hidden="1" thickBot="1" x14ac:dyDescent="0.2">
      <c r="B121" s="445"/>
      <c r="C121" s="94"/>
      <c r="D121" s="399"/>
      <c r="E121" s="400"/>
      <c r="F121" s="401"/>
      <c r="G121" s="401"/>
      <c r="H121" s="401"/>
      <c r="I121" s="402"/>
      <c r="J121" s="403">
        <f>スコア!M84</f>
        <v>1</v>
      </c>
    </row>
    <row r="122" spans="1:10" ht="20.100000000000001" customHeight="1" thickBot="1" x14ac:dyDescent="0.2">
      <c r="B122" s="445"/>
      <c r="C122" s="94"/>
      <c r="D122" s="404">
        <v>3</v>
      </c>
      <c r="E122" s="448" t="s">
        <v>373</v>
      </c>
      <c r="F122" s="415"/>
      <c r="G122" s="415"/>
      <c r="H122" s="415"/>
      <c r="I122" s="415"/>
      <c r="J122" s="514" t="s">
        <v>426</v>
      </c>
    </row>
    <row r="123" spans="1:10" ht="20.100000000000001" customHeight="1" x14ac:dyDescent="0.15">
      <c r="A123" s="1" t="s">
        <v>202</v>
      </c>
      <c r="B123" s="445"/>
      <c r="C123" s="94"/>
      <c r="D123" s="462" t="str">
        <f>IF(D122=$L$11,$M$6,IF(ROUNDDOWN(D122,0)=$L$6,$N$6,$M$6))</f>
        <v>　レベル　1</v>
      </c>
      <c r="E123" s="794" t="s">
        <v>145</v>
      </c>
      <c r="F123" s="795"/>
      <c r="G123" s="795"/>
      <c r="H123" s="795"/>
      <c r="I123" s="795"/>
      <c r="J123" s="911" t="s">
        <v>794</v>
      </c>
    </row>
    <row r="124" spans="1:10" ht="20.100000000000001" customHeight="1" x14ac:dyDescent="0.15">
      <c r="A124" s="1" t="s">
        <v>202</v>
      </c>
      <c r="B124" s="445"/>
      <c r="C124" s="94"/>
      <c r="D124" s="405" t="str">
        <f>IF(D122=$L$11,$M$7,IF(ROUNDDOWN(D122,0)=$L$7,$N$7,$M$7))</f>
        <v>　レベル　2</v>
      </c>
      <c r="E124" s="797" t="s">
        <v>145</v>
      </c>
      <c r="F124" s="798"/>
      <c r="G124" s="798"/>
      <c r="H124" s="798"/>
      <c r="I124" s="798"/>
      <c r="J124" s="912"/>
    </row>
    <row r="125" spans="1:10" ht="20.100000000000001" customHeight="1" x14ac:dyDescent="0.15">
      <c r="A125" s="1">
        <v>3</v>
      </c>
      <c r="B125" s="445"/>
      <c r="C125" s="94"/>
      <c r="D125" s="405" t="str">
        <f>IF(D122=$L$11,$M$8,IF(ROUNDDOWN(D122,0)=$L$8,$N$8,$M$8))</f>
        <v>■レベル　3</v>
      </c>
      <c r="E125" s="797" t="s">
        <v>362</v>
      </c>
      <c r="F125" s="798"/>
      <c r="G125" s="798"/>
      <c r="H125" s="798"/>
      <c r="I125" s="798"/>
      <c r="J125" s="912"/>
    </row>
    <row r="126" spans="1:10" ht="20.100000000000001" customHeight="1" x14ac:dyDescent="0.15">
      <c r="A126" s="1" t="s">
        <v>202</v>
      </c>
      <c r="B126" s="445"/>
      <c r="C126" s="94"/>
      <c r="D126" s="405" t="str">
        <f>IF(D122=$L$11,$M$9,IF(ROUNDDOWN(D122,0)=$L$9,$N$9,$M$9))</f>
        <v>　レベル　4</v>
      </c>
      <c r="E126" s="797" t="s">
        <v>145</v>
      </c>
      <c r="F126" s="798"/>
      <c r="G126" s="798"/>
      <c r="H126" s="798"/>
      <c r="I126" s="798"/>
      <c r="J126" s="912"/>
    </row>
    <row r="127" spans="1:10" ht="35.1" customHeight="1" x14ac:dyDescent="0.15">
      <c r="A127" s="1">
        <v>5</v>
      </c>
      <c r="B127" s="445"/>
      <c r="C127" s="94"/>
      <c r="D127" s="406" t="str">
        <f>IF(D122=$L$11,$M$10,IF(ROUNDDOWN(D122,0)=$L$10,$N$10,$M$10))</f>
        <v>　レベル　5</v>
      </c>
      <c r="E127" s="891" t="s">
        <v>811</v>
      </c>
      <c r="F127" s="892"/>
      <c r="G127" s="892"/>
      <c r="H127" s="892"/>
      <c r="I127" s="893"/>
      <c r="J127" s="913"/>
    </row>
    <row r="128" spans="1:10" ht="15.75" x14ac:dyDescent="0.15">
      <c r="A128" s="407">
        <v>0</v>
      </c>
      <c r="B128" s="445"/>
      <c r="C128" s="390"/>
    </row>
    <row r="129" spans="1:10" ht="16.5" thickBot="1" x14ac:dyDescent="0.2">
      <c r="B129" s="387">
        <v>3.3</v>
      </c>
      <c r="C129" s="397" t="s">
        <v>627</v>
      </c>
      <c r="E129" s="76"/>
      <c r="F129" s="414"/>
      <c r="G129" s="414"/>
      <c r="H129" s="414"/>
      <c r="I129" s="411"/>
      <c r="J129" s="409" t="str">
        <f>IF(J130=0,$L$3,"")</f>
        <v/>
      </c>
    </row>
    <row r="130" spans="1:10" ht="14.25" hidden="1" thickBot="1" x14ac:dyDescent="0.2">
      <c r="B130" s="445"/>
      <c r="C130" s="94"/>
      <c r="D130" s="399"/>
      <c r="E130" s="400"/>
      <c r="F130" s="401"/>
      <c r="G130" s="401"/>
      <c r="H130" s="401"/>
      <c r="I130" s="402"/>
      <c r="J130" s="403">
        <f>スコア!M85</f>
        <v>1</v>
      </c>
    </row>
    <row r="131" spans="1:10" ht="20.100000000000001" customHeight="1" thickBot="1" x14ac:dyDescent="0.2">
      <c r="B131" s="445"/>
      <c r="C131" s="94"/>
      <c r="D131" s="404">
        <v>3</v>
      </c>
      <c r="E131" s="448" t="s">
        <v>373</v>
      </c>
      <c r="F131" s="415"/>
      <c r="G131" s="415"/>
      <c r="H131" s="415"/>
      <c r="I131" s="415"/>
      <c r="J131" s="514" t="s">
        <v>426</v>
      </c>
    </row>
    <row r="132" spans="1:10" ht="20.100000000000001" customHeight="1" x14ac:dyDescent="0.15">
      <c r="A132" s="1">
        <v>1</v>
      </c>
      <c r="B132" s="445"/>
      <c r="C132" s="94"/>
      <c r="D132" s="462" t="str">
        <f>IF(D131=$L$11,$M$6,IF(ROUNDDOWN(D131,0)=$L$6,$N$6,$M$6))</f>
        <v>　レベル　1</v>
      </c>
      <c r="E132" s="794" t="s">
        <v>361</v>
      </c>
      <c r="F132" s="795"/>
      <c r="G132" s="795"/>
      <c r="H132" s="795"/>
      <c r="I132" s="795"/>
      <c r="J132" s="911" t="s">
        <v>794</v>
      </c>
    </row>
    <row r="133" spans="1:10" ht="20.100000000000001" customHeight="1" x14ac:dyDescent="0.15">
      <c r="A133" s="1" t="s">
        <v>202</v>
      </c>
      <c r="B133" s="445"/>
      <c r="C133" s="94"/>
      <c r="D133" s="405" t="str">
        <f>IF(D131=$L$11,$M$7,IF(ROUNDDOWN(D131,0)=$L$7,$N$7,$M$7))</f>
        <v>　レベル　2</v>
      </c>
      <c r="E133" s="797" t="s">
        <v>145</v>
      </c>
      <c r="F133" s="798"/>
      <c r="G133" s="798"/>
      <c r="H133" s="798"/>
      <c r="I133" s="798"/>
      <c r="J133" s="912"/>
    </row>
    <row r="134" spans="1:10" ht="20.100000000000001" customHeight="1" x14ac:dyDescent="0.15">
      <c r="A134" s="1">
        <v>3</v>
      </c>
      <c r="B134" s="445"/>
      <c r="C134" s="94"/>
      <c r="D134" s="405" t="str">
        <f>IF(D131=$L$11,$M$8,IF(ROUNDDOWN(D131,0)=$L$8,$N$8,$M$8))</f>
        <v>■レベル　3</v>
      </c>
      <c r="E134" s="797" t="s">
        <v>360</v>
      </c>
      <c r="F134" s="798"/>
      <c r="G134" s="798"/>
      <c r="H134" s="798"/>
      <c r="I134" s="798"/>
      <c r="J134" s="912"/>
    </row>
    <row r="135" spans="1:10" ht="20.100000000000001" customHeight="1" x14ac:dyDescent="0.15">
      <c r="A135" s="1">
        <v>4</v>
      </c>
      <c r="B135" s="445"/>
      <c r="C135" s="94"/>
      <c r="D135" s="405" t="str">
        <f>IF(D131=$L$11,$M$9,IF(ROUNDDOWN(D131,0)=$L$9,$N$9,$M$9))</f>
        <v>　レベル　4</v>
      </c>
      <c r="E135" s="797" t="s">
        <v>722</v>
      </c>
      <c r="F135" s="798"/>
      <c r="G135" s="798"/>
      <c r="H135" s="798"/>
      <c r="I135" s="798"/>
      <c r="J135" s="912"/>
    </row>
    <row r="136" spans="1:10" ht="35.1" customHeight="1" x14ac:dyDescent="0.15">
      <c r="A136" s="1">
        <v>5</v>
      </c>
      <c r="B136" s="445"/>
      <c r="C136" s="94"/>
      <c r="D136" s="406" t="str">
        <f>IF(D131=$L$11,$M$10,IF(ROUNDDOWN(D131,0)=$L$10,$N$10,$M$10))</f>
        <v>　レベル　5</v>
      </c>
      <c r="E136" s="891" t="s">
        <v>993</v>
      </c>
      <c r="F136" s="892"/>
      <c r="G136" s="892"/>
      <c r="H136" s="892"/>
      <c r="I136" s="893"/>
      <c r="J136" s="913"/>
    </row>
    <row r="137" spans="1:10" ht="15.75" x14ac:dyDescent="0.15">
      <c r="A137" s="407">
        <v>0</v>
      </c>
      <c r="B137" s="445"/>
      <c r="C137" s="390"/>
    </row>
    <row r="138" spans="1:10" x14ac:dyDescent="0.15"/>
    <row r="139" spans="1:10" x14ac:dyDescent="0.15"/>
    <row r="140" spans="1:10" x14ac:dyDescent="0.15"/>
    <row r="141" spans="1:10" x14ac:dyDescent="0.15"/>
    <row r="142" spans="1:10" x14ac:dyDescent="0.15"/>
    <row r="143" spans="1:10" x14ac:dyDescent="0.15"/>
    <row r="144" spans="1:10" x14ac:dyDescent="0.15"/>
    <row r="145" x14ac:dyDescent="0.15"/>
    <row r="146" x14ac:dyDescent="0.15"/>
    <row r="147" x14ac:dyDescent="0.15"/>
  </sheetData>
  <sheetProtection algorithmName="SHA-512" hashValue="u9qJHEca32XYX+zY7JqQHM4YunCPVkgcrY+lAbZcVU2p8cm4uiytPDjIi1gi6aUAKKf0vcJLJcA8BJ/ypxLacA==" saltValue="OHBGRdZ65odsWz2LER4N/w==" spinCount="100000" sheet="1" objects="1" scenarios="1"/>
  <mergeCells count="64">
    <mergeCell ref="I45:J45"/>
    <mergeCell ref="I39:J39"/>
    <mergeCell ref="F20:J20"/>
    <mergeCell ref="F24:J24"/>
    <mergeCell ref="F23:J23"/>
    <mergeCell ref="F21:J21"/>
    <mergeCell ref="I41:J41"/>
    <mergeCell ref="I42:J42"/>
    <mergeCell ref="D101:D102"/>
    <mergeCell ref="D112:D113"/>
    <mergeCell ref="E65:J65"/>
    <mergeCell ref="J51:J55"/>
    <mergeCell ref="H105:I105"/>
    <mergeCell ref="H107:I107"/>
    <mergeCell ref="E54:I54"/>
    <mergeCell ref="E102:F102"/>
    <mergeCell ref="E105:G105"/>
    <mergeCell ref="E75:G75"/>
    <mergeCell ref="E73:G73"/>
    <mergeCell ref="E71:G71"/>
    <mergeCell ref="E77:J77"/>
    <mergeCell ref="E83:J83"/>
    <mergeCell ref="D69:D70"/>
    <mergeCell ref="E55:I55"/>
    <mergeCell ref="E136:I136"/>
    <mergeCell ref="I38:J38"/>
    <mergeCell ref="F38:H38"/>
    <mergeCell ref="F39:H39"/>
    <mergeCell ref="F40:H40"/>
    <mergeCell ref="F41:H41"/>
    <mergeCell ref="F42:H42"/>
    <mergeCell ref="F43:H43"/>
    <mergeCell ref="J132:J136"/>
    <mergeCell ref="H102:I102"/>
    <mergeCell ref="I40:J40"/>
    <mergeCell ref="F44:H44"/>
    <mergeCell ref="F45:H45"/>
    <mergeCell ref="J92:J96"/>
    <mergeCell ref="J103:J107"/>
    <mergeCell ref="E107:G107"/>
    <mergeCell ref="E10:J10"/>
    <mergeCell ref="E11:J11"/>
    <mergeCell ref="E12:J12"/>
    <mergeCell ref="E13:J13"/>
    <mergeCell ref="E127:I127"/>
    <mergeCell ref="E113:F113"/>
    <mergeCell ref="H113:I113"/>
    <mergeCell ref="J123:J127"/>
    <mergeCell ref="E32:I32"/>
    <mergeCell ref="E33:I33"/>
    <mergeCell ref="E34:I34"/>
    <mergeCell ref="J31:J35"/>
    <mergeCell ref="E35:I35"/>
    <mergeCell ref="E53:I53"/>
    <mergeCell ref="I43:J43"/>
    <mergeCell ref="I44:J44"/>
    <mergeCell ref="J114:J118"/>
    <mergeCell ref="H114:I114"/>
    <mergeCell ref="H115:I115"/>
    <mergeCell ref="E115:G115"/>
    <mergeCell ref="E116:G116"/>
    <mergeCell ref="E117:G117"/>
    <mergeCell ref="H116:I116"/>
    <mergeCell ref="H117:I117"/>
  </mergeCells>
  <phoneticPr fontId="23"/>
  <conditionalFormatting sqref="D50">
    <cfRule type="expression" dxfId="36" priority="25" stopIfTrue="1">
      <formula>AND(OR(D50&lt;1,D50&gt;5),D50&lt;&gt;0)</formula>
    </cfRule>
    <cfRule type="expression" dxfId="35" priority="26" stopIfTrue="1">
      <formula>J49&gt;0</formula>
    </cfRule>
  </conditionalFormatting>
  <conditionalFormatting sqref="D131">
    <cfRule type="expression" dxfId="34" priority="9" stopIfTrue="1">
      <formula>AND(OR(D131&lt;1,D131&gt;5),D131&lt;&gt;0)</formula>
    </cfRule>
    <cfRule type="expression" dxfId="33" priority="10" stopIfTrue="1">
      <formula>J130&gt;0</formula>
    </cfRule>
  </conditionalFormatting>
  <conditionalFormatting sqref="D60">
    <cfRule type="expression" dxfId="32" priority="21" stopIfTrue="1">
      <formula>AND(OR(D60&lt;1,D60&gt;5),D60&lt;&gt;0)</formula>
    </cfRule>
    <cfRule type="expression" dxfId="31" priority="22" stopIfTrue="1">
      <formula>J59&gt;0</formula>
    </cfRule>
  </conditionalFormatting>
  <conditionalFormatting sqref="D69">
    <cfRule type="expression" dxfId="30" priority="19" stopIfTrue="1">
      <formula>AND(OR(D69&lt;1,D69&gt;5),D69&lt;&gt;0)</formula>
    </cfRule>
    <cfRule type="expression" dxfId="29" priority="20" stopIfTrue="1">
      <formula>J68&gt;0</formula>
    </cfRule>
  </conditionalFormatting>
  <conditionalFormatting sqref="D91">
    <cfRule type="expression" dxfId="28" priority="17" stopIfTrue="1">
      <formula>AND(OR(D91&lt;1,D91&gt;5),D91&lt;&gt;0)</formula>
    </cfRule>
    <cfRule type="expression" dxfId="27" priority="18" stopIfTrue="1">
      <formula>J90&gt;0</formula>
    </cfRule>
  </conditionalFormatting>
  <conditionalFormatting sqref="D101">
    <cfRule type="expression" dxfId="26" priority="15" stopIfTrue="1">
      <formula>AND(OR(D101&lt;1,D101&gt;5),D101&lt;&gt;0)</formula>
    </cfRule>
    <cfRule type="expression" dxfId="25" priority="16" stopIfTrue="1">
      <formula>J100&gt;0</formula>
    </cfRule>
  </conditionalFormatting>
  <conditionalFormatting sqref="D122">
    <cfRule type="expression" dxfId="24" priority="11" stopIfTrue="1">
      <formula>AND(OR(D122&lt;1,D122&gt;5),D122&lt;&gt;0)</formula>
    </cfRule>
    <cfRule type="expression" dxfId="23" priority="12" stopIfTrue="1">
      <formula>J121&gt;0</formula>
    </cfRule>
  </conditionalFormatting>
  <conditionalFormatting sqref="F36">
    <cfRule type="expression" dxfId="22" priority="492">
      <formula>J29&gt;0</formula>
    </cfRule>
  </conditionalFormatting>
  <conditionalFormatting sqref="D17:D25">
    <cfRule type="expression" dxfId="21" priority="504" stopIfTrue="1">
      <formula>$J$7&gt;0</formula>
    </cfRule>
  </conditionalFormatting>
  <conditionalFormatting sqref="D36">
    <cfRule type="expression" dxfId="20" priority="549" stopIfTrue="1">
      <formula>AND(OR(D36&lt;1,D36&gt;5),D36&lt;&gt;0)</formula>
    </cfRule>
    <cfRule type="expression" dxfId="19" priority="550" stopIfTrue="1">
      <formula>AND(J29&gt;0,F36=$N$4)</formula>
    </cfRule>
  </conditionalFormatting>
  <conditionalFormatting sqref="D39:D45">
    <cfRule type="expression" dxfId="18" priority="551">
      <formula>AND($J$29&gt;0,$F$36=$N$3)</formula>
    </cfRule>
  </conditionalFormatting>
  <conditionalFormatting sqref="F14">
    <cfRule type="expression" dxfId="17" priority="3">
      <formula>J7&gt;0</formula>
    </cfRule>
  </conditionalFormatting>
  <conditionalFormatting sqref="D14">
    <cfRule type="expression" dxfId="16" priority="4" stopIfTrue="1">
      <formula>AND(OR(D14&lt;1,D14&gt;5),D14&lt;&gt;0)</formula>
    </cfRule>
    <cfRule type="expression" dxfId="15" priority="5" stopIfTrue="1">
      <formula>AND(J7&gt;0,F14=$N$4)</formula>
    </cfRule>
  </conditionalFormatting>
  <conditionalFormatting sqref="D112">
    <cfRule type="expression" dxfId="14" priority="1" stopIfTrue="1">
      <formula>AND(OR(D112&lt;1,D112&gt;5),D112&lt;&gt;0)</formula>
    </cfRule>
    <cfRule type="expression" dxfId="13" priority="2" stopIfTrue="1">
      <formula>J111&gt;0</formula>
    </cfRule>
  </conditionalFormatting>
  <dataValidations count="6">
    <dataValidation allowBlank="1" showInputMessage="1" sqref="D8 D30"/>
    <dataValidation type="list" allowBlank="1" showInputMessage="1" showErrorMessage="1" sqref="D17:D25 D39:D45">
      <formula1>"○,　"</formula1>
    </dataValidation>
    <dataValidation type="list" allowBlank="1" showInputMessage="1" sqref="D36 D14">
      <formula1>A9:A14</formula1>
    </dataValidation>
    <dataValidation type="list" allowBlank="1" showInputMessage="1" showErrorMessage="1" sqref="F36 F14">
      <formula1>$N$3:$N$4</formula1>
    </dataValidation>
    <dataValidation type="list" allowBlank="1" showInputMessage="1" sqref="D50 D60 D91 D122 D131">
      <formula1>A51:A56</formula1>
    </dataValidation>
    <dataValidation type="list" allowBlank="1" showInputMessage="1" sqref="D101 D112 D69">
      <formula1>A71:A76</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3" manualBreakCount="3">
    <brk id="27" min="1" max="10" man="1"/>
    <brk id="47" min="1" max="10" man="1"/>
    <brk id="97"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topLeftCell="B1" zoomScaleNormal="100" workbookViewId="0">
      <selection activeCell="H11" sqref="H11:I11"/>
    </sheetView>
  </sheetViews>
  <sheetFormatPr defaultColWidth="0" defaultRowHeight="13.5" zeroHeight="1" x14ac:dyDescent="0.15"/>
  <cols>
    <col min="1" max="1" width="6.125" hidden="1" customWidth="1"/>
    <col min="2" max="2" width="4.5" customWidth="1"/>
    <col min="3" max="3" width="0.75" customWidth="1"/>
    <col min="4" max="4" width="11.125" customWidth="1"/>
    <col min="5" max="5" width="11.625" customWidth="1"/>
    <col min="6" max="10" width="15.125" customWidth="1"/>
    <col min="11" max="11" width="1.25" customWidth="1"/>
    <col min="12" max="14" width="7.625" hidden="1" customWidth="1"/>
    <col min="15" max="15" width="7.625" style="474" hidden="1" customWidth="1"/>
    <col min="16" max="16384" width="8.75" style="474" hidden="1"/>
  </cols>
  <sheetData>
    <row r="1" spans="1:14" ht="15.75" x14ac:dyDescent="0.15">
      <c r="B1" s="387"/>
      <c r="C1" s="388"/>
      <c r="D1" s="388"/>
      <c r="E1" s="388"/>
      <c r="G1" s="389" t="s">
        <v>241</v>
      </c>
      <c r="H1" s="511" t="str">
        <f>メイン!C11</f>
        <v>○○ビル</v>
      </c>
      <c r="I1" s="485"/>
      <c r="J1" s="485"/>
      <c r="K1" s="388"/>
      <c r="L1" t="s">
        <v>124</v>
      </c>
    </row>
    <row r="2" spans="1:14" ht="16.5" thickBot="1" x14ac:dyDescent="0.2">
      <c r="B2" s="390"/>
      <c r="C2" s="391"/>
      <c r="D2" s="391"/>
      <c r="E2" s="391"/>
      <c r="F2" s="391"/>
      <c r="G2" s="391"/>
      <c r="H2" s="391"/>
      <c r="I2" s="391"/>
      <c r="J2" s="391"/>
      <c r="K2" s="388"/>
    </row>
    <row r="3" spans="1:14" ht="18.75" thickBot="1" x14ac:dyDescent="0.2">
      <c r="B3" s="423" t="s">
        <v>602</v>
      </c>
      <c r="C3" s="392"/>
      <c r="D3" s="391"/>
      <c r="E3" s="391"/>
      <c r="F3" s="391"/>
      <c r="G3" s="393"/>
      <c r="H3" s="394" t="s">
        <v>231</v>
      </c>
      <c r="K3" s="388"/>
      <c r="L3" t="s">
        <v>132</v>
      </c>
      <c r="N3" t="s">
        <v>262</v>
      </c>
    </row>
    <row r="4" spans="1:14" ht="9" customHeight="1" x14ac:dyDescent="0.15">
      <c r="B4" s="390"/>
      <c r="C4" s="392"/>
      <c r="D4" s="391"/>
      <c r="E4" s="391"/>
      <c r="F4" s="391"/>
      <c r="G4" s="391"/>
      <c r="H4" s="391"/>
      <c r="I4" s="391"/>
      <c r="J4" s="391"/>
      <c r="K4" s="388"/>
      <c r="M4" t="s">
        <v>156</v>
      </c>
      <c r="N4" t="s">
        <v>157</v>
      </c>
    </row>
    <row r="5" spans="1:14" ht="16.5" thickBot="1" x14ac:dyDescent="0.2">
      <c r="B5" s="387">
        <v>1.1000000000000001</v>
      </c>
      <c r="C5" s="397" t="s">
        <v>423</v>
      </c>
      <c r="D5" s="76"/>
      <c r="E5" s="76"/>
      <c r="F5" s="76"/>
      <c r="G5" s="76"/>
      <c r="H5" s="76"/>
      <c r="I5" s="76"/>
      <c r="J5" s="409" t="str">
        <f>IF(J6=0,$L$3,"")</f>
        <v/>
      </c>
      <c r="K5" s="388"/>
    </row>
    <row r="6" spans="1:14" ht="14.25" hidden="1" thickBot="1" x14ac:dyDescent="0.2">
      <c r="B6" s="445"/>
      <c r="C6" s="94"/>
      <c r="D6" s="399"/>
      <c r="E6" s="400"/>
      <c r="F6" s="401"/>
      <c r="G6" s="401"/>
      <c r="H6" s="401"/>
      <c r="I6" s="402"/>
      <c r="J6" s="403">
        <f>スコア!M87</f>
        <v>1</v>
      </c>
      <c r="K6" s="388"/>
      <c r="L6">
        <v>1</v>
      </c>
      <c r="M6" t="s">
        <v>114</v>
      </c>
      <c r="N6" t="s">
        <v>115</v>
      </c>
    </row>
    <row r="7" spans="1:14" ht="20.100000000000001" customHeight="1" x14ac:dyDescent="0.15">
      <c r="B7" s="445"/>
      <c r="C7" s="94"/>
      <c r="D7" s="907">
        <v>3</v>
      </c>
      <c r="E7" s="415" t="s">
        <v>373</v>
      </c>
      <c r="F7" s="415"/>
      <c r="G7" s="415"/>
      <c r="H7" s="415"/>
      <c r="I7" s="415"/>
      <c r="J7" s="951" t="s">
        <v>426</v>
      </c>
      <c r="K7" s="388"/>
      <c r="L7">
        <v>2</v>
      </c>
      <c r="M7" t="s">
        <v>125</v>
      </c>
      <c r="N7" t="s">
        <v>126</v>
      </c>
    </row>
    <row r="8" spans="1:14" ht="20.100000000000001" customHeight="1" thickBot="1" x14ac:dyDescent="0.2">
      <c r="B8" s="445"/>
      <c r="C8" s="94"/>
      <c r="D8" s="908"/>
      <c r="E8" s="950" t="s">
        <v>643</v>
      </c>
      <c r="F8" s="950"/>
      <c r="G8" s="950"/>
      <c r="H8" s="448" t="s">
        <v>644</v>
      </c>
      <c r="I8" s="702"/>
      <c r="J8" s="952"/>
      <c r="K8" s="388"/>
    </row>
    <row r="9" spans="1:14" ht="32.25" customHeight="1" x14ac:dyDescent="0.15">
      <c r="A9" s="1">
        <f>IF(メイン!C46="パターン１","-",1)</f>
        <v>1</v>
      </c>
      <c r="B9" s="445"/>
      <c r="C9" s="94"/>
      <c r="D9" s="703" t="str">
        <f>IF(D7=$L$12,$M$6,IF(ROUNDDOWN(D7,0)=$L$6,$N$6,$M$6))</f>
        <v>　レベル　1</v>
      </c>
      <c r="E9" s="764" t="s">
        <v>145</v>
      </c>
      <c r="F9" s="765"/>
      <c r="G9" s="761"/>
      <c r="H9" s="885" t="s">
        <v>995</v>
      </c>
      <c r="I9" s="887"/>
      <c r="J9" s="911" t="s">
        <v>794</v>
      </c>
      <c r="K9" s="388"/>
      <c r="L9">
        <v>3</v>
      </c>
      <c r="M9" t="s">
        <v>127</v>
      </c>
      <c r="N9" t="s">
        <v>128</v>
      </c>
    </row>
    <row r="10" spans="1:14" ht="20.100000000000001" customHeight="1" x14ac:dyDescent="0.15">
      <c r="A10" s="1">
        <v>2</v>
      </c>
      <c r="B10" s="445"/>
      <c r="C10" s="94"/>
      <c r="D10" s="703" t="str">
        <f>IF(D7=$L$12,$M$7,IF(ROUNDDOWN(D7,0)=$L$7,$N$7,$M$7))</f>
        <v>　レベル　2</v>
      </c>
      <c r="E10" s="766" t="s">
        <v>145</v>
      </c>
      <c r="F10" s="767"/>
      <c r="G10" s="763"/>
      <c r="H10" s="797" t="s">
        <v>814</v>
      </c>
      <c r="I10" s="798"/>
      <c r="J10" s="912"/>
      <c r="K10" s="388"/>
      <c r="L10">
        <v>4</v>
      </c>
      <c r="M10" t="s">
        <v>117</v>
      </c>
      <c r="N10" t="s">
        <v>118</v>
      </c>
    </row>
    <row r="11" spans="1:14" ht="38.1" customHeight="1" x14ac:dyDescent="0.15">
      <c r="A11" s="1">
        <v>3</v>
      </c>
      <c r="B11" s="445"/>
      <c r="C11" s="94"/>
      <c r="D11" s="703" t="str">
        <f>IF(D7=$L$12,$M$9,IF(ROUNDDOWN(D7,0)=$L$9,$N$9,$M$9))</f>
        <v>■レベル　3</v>
      </c>
      <c r="E11" s="766" t="s">
        <v>812</v>
      </c>
      <c r="F11" s="767"/>
      <c r="G11" s="763"/>
      <c r="H11" s="953" t="s">
        <v>371</v>
      </c>
      <c r="I11" s="945"/>
      <c r="J11" s="912"/>
      <c r="K11" s="388"/>
      <c r="L11">
        <v>5</v>
      </c>
      <c r="M11" t="s">
        <v>120</v>
      </c>
      <c r="N11" t="s">
        <v>121</v>
      </c>
    </row>
    <row r="12" spans="1:14" ht="36.950000000000003" customHeight="1" x14ac:dyDescent="0.15">
      <c r="A12" s="1">
        <v>4</v>
      </c>
      <c r="B12" s="445"/>
      <c r="C12" s="94"/>
      <c r="D12" s="703" t="str">
        <f>IF(D7=$L$12,$M$10,IF(ROUNDDOWN(D7,0)=$L$10,$N$10,$M$10))</f>
        <v>　レベル　4</v>
      </c>
      <c r="E12" s="914" t="s">
        <v>813</v>
      </c>
      <c r="F12" s="915"/>
      <c r="G12" s="916"/>
      <c r="H12" s="797" t="s">
        <v>145</v>
      </c>
      <c r="I12" s="798"/>
      <c r="J12" s="912"/>
      <c r="K12" s="388"/>
      <c r="L12">
        <v>0</v>
      </c>
      <c r="M12" t="s">
        <v>116</v>
      </c>
      <c r="N12" t="s">
        <v>116</v>
      </c>
    </row>
    <row r="13" spans="1:14" ht="45.95" customHeight="1" x14ac:dyDescent="0.15">
      <c r="A13" s="1">
        <v>5</v>
      </c>
      <c r="B13" s="445"/>
      <c r="C13" s="94"/>
      <c r="D13" s="704" t="str">
        <f>IF(D7=$L$12,$M$11,IF(ROUNDDOWN(D7,0)=$L$11,$N$11,$M$11))</f>
        <v>　レベル　5</v>
      </c>
      <c r="E13" s="954" t="s">
        <v>994</v>
      </c>
      <c r="F13" s="955"/>
      <c r="G13" s="956"/>
      <c r="H13" s="891" t="s">
        <v>815</v>
      </c>
      <c r="I13" s="893"/>
      <c r="J13" s="913"/>
      <c r="K13" s="388"/>
    </row>
    <row r="14" spans="1:14" ht="15.75" x14ac:dyDescent="0.15">
      <c r="A14" s="407">
        <v>0</v>
      </c>
      <c r="B14" s="445"/>
      <c r="C14" s="390"/>
      <c r="K14" s="388"/>
    </row>
    <row r="15" spans="1:14" ht="16.5" thickBot="1" x14ac:dyDescent="0.2">
      <c r="B15" s="387">
        <v>1.2</v>
      </c>
      <c r="C15" s="397" t="s">
        <v>1010</v>
      </c>
      <c r="D15" s="76"/>
      <c r="E15" s="76"/>
      <c r="F15" s="76"/>
      <c r="G15" s="76"/>
      <c r="H15" s="76"/>
      <c r="I15" s="76"/>
      <c r="J15" s="409" t="str">
        <f>IF(J16=0,$L$3,"")</f>
        <v/>
      </c>
    </row>
    <row r="16" spans="1:14" ht="14.25" hidden="1" thickBot="1" x14ac:dyDescent="0.2">
      <c r="B16" s="445"/>
      <c r="C16" s="94"/>
      <c r="D16" s="399"/>
      <c r="E16" s="400"/>
      <c r="F16" s="401"/>
      <c r="G16" s="401"/>
      <c r="H16" s="401"/>
      <c r="I16" s="402"/>
      <c r="J16" s="403">
        <f>スコア!M88</f>
        <v>1</v>
      </c>
    </row>
    <row r="17" spans="1:11" ht="20.100000000000001" customHeight="1" x14ac:dyDescent="0.15">
      <c r="B17" s="445"/>
      <c r="C17" s="94"/>
      <c r="D17" s="907">
        <v>5</v>
      </c>
      <c r="E17" s="415" t="s">
        <v>373</v>
      </c>
      <c r="F17" s="415"/>
      <c r="G17" s="415"/>
      <c r="H17" s="415"/>
      <c r="I17" s="415"/>
      <c r="J17" s="951" t="s">
        <v>426</v>
      </c>
    </row>
    <row r="18" spans="1:11" ht="20.100000000000001" customHeight="1" thickBot="1" x14ac:dyDescent="0.2">
      <c r="B18" s="445"/>
      <c r="C18" s="94"/>
      <c r="D18" s="908"/>
      <c r="E18" s="950" t="s">
        <v>643</v>
      </c>
      <c r="F18" s="950"/>
      <c r="G18" s="950"/>
      <c r="H18" s="448" t="s">
        <v>644</v>
      </c>
      <c r="I18" s="702"/>
      <c r="J18" s="952"/>
      <c r="K18" s="388"/>
    </row>
    <row r="19" spans="1:11" ht="20.100000000000001" customHeight="1" x14ac:dyDescent="0.15">
      <c r="A19" s="1">
        <f>IF(メイン!C46="パターン１","-",1)</f>
        <v>1</v>
      </c>
      <c r="B19" s="445"/>
      <c r="C19" s="94"/>
      <c r="D19" s="405" t="str">
        <f>IF(D17=$L$12,$M$6,IF(ROUNDDOWN(D17,0)=$L$6,$N$6,$M$6))</f>
        <v>　レベル　1</v>
      </c>
      <c r="E19" s="946" t="s">
        <v>996</v>
      </c>
      <c r="F19" s="947"/>
      <c r="G19" s="948"/>
      <c r="H19" s="925" t="s">
        <v>816</v>
      </c>
      <c r="I19" s="949"/>
      <c r="J19" s="911" t="s">
        <v>794</v>
      </c>
    </row>
    <row r="20" spans="1:11" ht="20.100000000000001" customHeight="1" x14ac:dyDescent="0.15">
      <c r="A20" s="1" t="s">
        <v>202</v>
      </c>
      <c r="B20" s="445"/>
      <c r="C20" s="94"/>
      <c r="D20" s="405" t="str">
        <f>IF(D17=$L$12,$M$7,IF(ROUNDDOWN(D17,0)=$L$7,$N$7,$M$7))</f>
        <v>　レベル　2</v>
      </c>
      <c r="E20" s="766" t="s">
        <v>145</v>
      </c>
      <c r="F20" s="762"/>
      <c r="G20" s="763"/>
      <c r="H20" s="797" t="s">
        <v>145</v>
      </c>
      <c r="I20" s="798"/>
      <c r="J20" s="912"/>
    </row>
    <row r="21" spans="1:11" ht="44.25" customHeight="1" x14ac:dyDescent="0.15">
      <c r="A21" s="1">
        <v>3</v>
      </c>
      <c r="B21" s="445"/>
      <c r="C21" s="94"/>
      <c r="D21" s="405" t="str">
        <f>IF(D17=$L$12,$M$9,IF(ROUNDDOWN(D17,0)=$L$9,$N$9,$M$9))</f>
        <v>　レベル　3</v>
      </c>
      <c r="E21" s="888" t="s">
        <v>997</v>
      </c>
      <c r="F21" s="889"/>
      <c r="G21" s="890"/>
      <c r="H21" s="888" t="s">
        <v>1000</v>
      </c>
      <c r="I21" s="890"/>
      <c r="J21" s="912"/>
    </row>
    <row r="22" spans="1:11" ht="76.5" customHeight="1" x14ac:dyDescent="0.15">
      <c r="A22" s="1">
        <v>4</v>
      </c>
      <c r="B22" s="445"/>
      <c r="C22" s="94"/>
      <c r="D22" s="405" t="str">
        <f>IF(D17=$L$12,$M$10,IF(ROUNDDOWN(D17,0)=$L$10,$N$10,$M$10))</f>
        <v>　レベル　4</v>
      </c>
      <c r="E22" s="888" t="s">
        <v>998</v>
      </c>
      <c r="F22" s="889"/>
      <c r="G22" s="890"/>
      <c r="H22" s="888" t="s">
        <v>1027</v>
      </c>
      <c r="I22" s="890"/>
      <c r="J22" s="912"/>
    </row>
    <row r="23" spans="1:11" ht="76.5" customHeight="1" thickBot="1" x14ac:dyDescent="0.2">
      <c r="A23" s="1">
        <v>5</v>
      </c>
      <c r="B23" s="445"/>
      <c r="C23" s="94"/>
      <c r="D23" s="406" t="str">
        <f>IF(D17=$L$12,$M$11,IF(ROUNDDOWN(D17,0)=$L$11,$N$11,$M$11))</f>
        <v>■レベル　5</v>
      </c>
      <c r="E23" s="891" t="s">
        <v>999</v>
      </c>
      <c r="F23" s="892"/>
      <c r="G23" s="893"/>
      <c r="H23" s="891" t="s">
        <v>1028</v>
      </c>
      <c r="I23" s="893"/>
      <c r="J23" s="913"/>
    </row>
    <row r="24" spans="1:11" ht="16.5" thickBot="1" x14ac:dyDescent="0.2">
      <c r="A24" s="407">
        <v>0</v>
      </c>
      <c r="B24" s="445"/>
      <c r="C24" s="390"/>
      <c r="D24" s="404">
        <v>1</v>
      </c>
      <c r="E24" s="518" t="s">
        <v>238</v>
      </c>
      <c r="F24" s="463" t="s">
        <v>261</v>
      </c>
      <c r="G24" s="445"/>
      <c r="H24" s="445"/>
      <c r="I24" s="445"/>
      <c r="J24" s="445"/>
    </row>
    <row r="25" spans="1:11" ht="15.75" x14ac:dyDescent="0.15">
      <c r="A25" s="736"/>
      <c r="B25" s="445"/>
      <c r="C25" s="390"/>
      <c r="D25" s="465" t="s">
        <v>823</v>
      </c>
      <c r="E25" s="76"/>
      <c r="F25" s="76"/>
      <c r="G25" s="76"/>
      <c r="H25" s="76"/>
      <c r="I25" s="417"/>
      <c r="J25" s="413"/>
    </row>
    <row r="26" spans="1:11" ht="16.5" thickBot="1" x14ac:dyDescent="0.2">
      <c r="A26" s="736"/>
      <c r="B26" s="445"/>
      <c r="C26" s="390"/>
      <c r="D26" s="808" t="s">
        <v>1018</v>
      </c>
      <c r="E26" s="659"/>
      <c r="F26" s="753" t="s">
        <v>1016</v>
      </c>
      <c r="G26" s="661"/>
      <c r="H26" s="753" t="s">
        <v>1017</v>
      </c>
      <c r="I26" s="660"/>
      <c r="J26" s="661"/>
    </row>
    <row r="27" spans="1:11" ht="44.25" customHeight="1" x14ac:dyDescent="0.15">
      <c r="A27" s="736"/>
      <c r="B27" s="445"/>
      <c r="C27" s="390"/>
      <c r="D27" s="810">
        <v>1</v>
      </c>
      <c r="E27" s="410" t="s">
        <v>1029</v>
      </c>
      <c r="F27" s="885" t="s">
        <v>817</v>
      </c>
      <c r="G27" s="887"/>
      <c r="H27" s="410" t="s">
        <v>239</v>
      </c>
      <c r="I27" s="902" t="s">
        <v>819</v>
      </c>
      <c r="J27" s="887"/>
    </row>
    <row r="28" spans="1:11" ht="44.25" customHeight="1" x14ac:dyDescent="0.15">
      <c r="A28" s="736"/>
      <c r="B28" s="445"/>
      <c r="C28" s="390"/>
      <c r="D28" s="811">
        <v>2</v>
      </c>
      <c r="E28" s="412"/>
      <c r="F28" s="888" t="s">
        <v>1005</v>
      </c>
      <c r="G28" s="890"/>
      <c r="H28" s="412"/>
      <c r="I28" s="897" t="s">
        <v>820</v>
      </c>
      <c r="J28" s="890"/>
    </row>
    <row r="29" spans="1:11" ht="44.25" customHeight="1" x14ac:dyDescent="0.15">
      <c r="A29" s="736"/>
      <c r="B29" s="445"/>
      <c r="C29" s="390"/>
      <c r="D29" s="811">
        <v>3</v>
      </c>
      <c r="E29" s="412"/>
      <c r="F29" s="888" t="s">
        <v>1006</v>
      </c>
      <c r="G29" s="890"/>
      <c r="H29" s="412"/>
      <c r="I29" s="897" t="s">
        <v>821</v>
      </c>
      <c r="J29" s="890"/>
    </row>
    <row r="30" spans="1:11" ht="44.25" customHeight="1" x14ac:dyDescent="0.15">
      <c r="A30" s="736"/>
      <c r="B30" s="445"/>
      <c r="C30" s="390"/>
      <c r="D30" s="811">
        <v>4</v>
      </c>
      <c r="E30" s="412"/>
      <c r="F30" s="888" t="s">
        <v>1007</v>
      </c>
      <c r="G30" s="890"/>
      <c r="H30" s="412"/>
      <c r="I30" s="897" t="s">
        <v>822</v>
      </c>
      <c r="J30" s="890"/>
    </row>
    <row r="31" spans="1:11" ht="44.25" customHeight="1" x14ac:dyDescent="0.15">
      <c r="A31" s="736"/>
      <c r="B31" s="445"/>
      <c r="C31" s="390"/>
      <c r="D31" s="811">
        <v>5</v>
      </c>
      <c r="E31" s="412"/>
      <c r="F31" s="888" t="s">
        <v>1008</v>
      </c>
      <c r="G31" s="890"/>
      <c r="H31" s="412"/>
      <c r="I31" s="897" t="s">
        <v>818</v>
      </c>
      <c r="J31" s="890"/>
    </row>
    <row r="32" spans="1:11" ht="36" customHeight="1" thickBot="1" x14ac:dyDescent="0.2">
      <c r="A32" s="736"/>
      <c r="B32" s="445"/>
      <c r="C32" s="390"/>
      <c r="D32" s="812">
        <v>6</v>
      </c>
      <c r="E32" s="658"/>
      <c r="F32" s="891" t="s">
        <v>818</v>
      </c>
      <c r="G32" s="893"/>
      <c r="H32" s="658"/>
      <c r="I32" s="696" t="s">
        <v>1009</v>
      </c>
      <c r="J32" s="697"/>
    </row>
    <row r="33" spans="1:10" ht="15.75" x14ac:dyDescent="0.15">
      <c r="A33" s="736"/>
      <c r="B33" s="445"/>
      <c r="C33" s="390"/>
      <c r="D33" s="809" t="s">
        <v>264</v>
      </c>
      <c r="E33" s="512">
        <f>COUNTIF(E27:E32,$M$4)</f>
        <v>0</v>
      </c>
      <c r="F33" s="512"/>
      <c r="G33" s="512"/>
      <c r="H33" s="512">
        <f>COUNTIF(H27:H32,$M$4)</f>
        <v>1</v>
      </c>
      <c r="I33" s="512"/>
      <c r="J33" s="513"/>
    </row>
    <row r="34" spans="1:10" ht="15.75" x14ac:dyDescent="0.15">
      <c r="A34" s="736"/>
      <c r="B34" s="445"/>
      <c r="C34" s="390"/>
    </row>
    <row r="35" spans="1:10" ht="15.75" x14ac:dyDescent="0.15">
      <c r="B35" s="387">
        <v>1.3</v>
      </c>
      <c r="C35" s="397" t="s">
        <v>1025</v>
      </c>
      <c r="D35" s="76"/>
      <c r="E35" s="76"/>
      <c r="F35" s="76"/>
      <c r="G35" s="76"/>
      <c r="H35" s="76"/>
      <c r="I35" s="76"/>
      <c r="J35" s="409" t="str">
        <f>IF(J36=0,$L$3,"")</f>
        <v/>
      </c>
    </row>
    <row r="36" spans="1:10" ht="14.25" hidden="1" thickBot="1" x14ac:dyDescent="0.2">
      <c r="B36" s="445"/>
      <c r="C36" s="94"/>
      <c r="D36" s="399"/>
      <c r="E36" s="400"/>
      <c r="F36" s="401"/>
      <c r="G36" s="401"/>
      <c r="H36" s="401"/>
      <c r="I36" s="402"/>
      <c r="J36" s="403">
        <f>スコア!M89</f>
        <v>1</v>
      </c>
    </row>
    <row r="37" spans="1:10" ht="20.100000000000001" customHeight="1" x14ac:dyDescent="0.15">
      <c r="B37" s="445"/>
      <c r="C37" s="94"/>
      <c r="D37" s="699">
        <f>D45</f>
        <v>2</v>
      </c>
      <c r="E37" s="415" t="s">
        <v>373</v>
      </c>
      <c r="F37" s="415"/>
      <c r="G37" s="415"/>
      <c r="H37" s="415"/>
      <c r="I37" s="415"/>
      <c r="J37" s="514" t="s">
        <v>426</v>
      </c>
    </row>
    <row r="38" spans="1:10" ht="21.95" customHeight="1" x14ac:dyDescent="0.15">
      <c r="A38" s="1">
        <f>IF(メイン!C46="パターン１","-",1)</f>
        <v>1</v>
      </c>
      <c r="B38" s="445"/>
      <c r="C38" s="94"/>
      <c r="D38" s="405" t="str">
        <f>IF(D37=$L$12,$M$6,IF(ROUNDDOWN(D37,0)=$L$6,$N$6,$M$6))</f>
        <v>　レベル　1</v>
      </c>
      <c r="E38" s="769" t="s">
        <v>824</v>
      </c>
      <c r="F38" s="770"/>
      <c r="G38" s="770"/>
      <c r="H38" s="733"/>
      <c r="I38" s="768"/>
      <c r="J38" s="911" t="s">
        <v>794</v>
      </c>
    </row>
    <row r="39" spans="1:10" ht="21.95" customHeight="1" x14ac:dyDescent="0.15">
      <c r="A39" s="1">
        <v>2</v>
      </c>
      <c r="B39" s="445"/>
      <c r="C39" s="94"/>
      <c r="D39" s="405" t="str">
        <f>IF(D37=$L$12,$M$7,IF(ROUNDDOWN(D37,0)=$L$7,$N$7,$M$7))</f>
        <v>■レベル　2</v>
      </c>
      <c r="E39" s="797" t="s">
        <v>825</v>
      </c>
      <c r="F39" s="734"/>
      <c r="G39" s="734"/>
      <c r="H39" s="734"/>
      <c r="I39" s="486"/>
      <c r="J39" s="912"/>
    </row>
    <row r="40" spans="1:10" ht="21.95" customHeight="1" x14ac:dyDescent="0.15">
      <c r="A40" s="1">
        <v>3</v>
      </c>
      <c r="B40" s="445"/>
      <c r="C40" s="94"/>
      <c r="D40" s="405" t="str">
        <f>IF(D37=$L$12,$M$9,IF(ROUNDDOWN(D37,0)=$L$9,$N$9,$M$9))</f>
        <v>　レベル　3</v>
      </c>
      <c r="E40" s="797" t="s">
        <v>826</v>
      </c>
      <c r="F40" s="734"/>
      <c r="G40" s="734"/>
      <c r="H40" s="734"/>
      <c r="I40" s="486"/>
      <c r="J40" s="912"/>
    </row>
    <row r="41" spans="1:10" ht="21.95" customHeight="1" x14ac:dyDescent="0.15">
      <c r="A41" s="1">
        <v>4</v>
      </c>
      <c r="B41" s="445"/>
      <c r="C41" s="94"/>
      <c r="D41" s="405" t="str">
        <f>IF(D37=$L$12,$M$10,IF(ROUNDDOWN(D37,0)=$L$10,$N$10,$M$10))</f>
        <v>　レベル　4</v>
      </c>
      <c r="E41" s="797" t="s">
        <v>827</v>
      </c>
      <c r="F41" s="734"/>
      <c r="G41" s="734"/>
      <c r="H41" s="734"/>
      <c r="I41" s="486"/>
      <c r="J41" s="912"/>
    </row>
    <row r="42" spans="1:10" ht="21.95" customHeight="1" thickBot="1" x14ac:dyDescent="0.2">
      <c r="A42" s="1">
        <v>5</v>
      </c>
      <c r="B42" s="445"/>
      <c r="C42" s="94"/>
      <c r="D42" s="406" t="str">
        <f>IF(D37=$L$12,$M$11,IF(ROUNDDOWN(D37,0)=$L$11,$N$11,$M$11))</f>
        <v>　レベル　5</v>
      </c>
      <c r="E42" s="791" t="s">
        <v>828</v>
      </c>
      <c r="F42" s="749"/>
      <c r="G42" s="749"/>
      <c r="H42" s="749"/>
      <c r="I42" s="488"/>
      <c r="J42" s="913"/>
    </row>
    <row r="43" spans="1:10" ht="12.75" customHeight="1" thickBot="1" x14ac:dyDescent="0.2">
      <c r="A43" s="407">
        <v>0</v>
      </c>
      <c r="B43" s="445"/>
      <c r="C43" s="445"/>
      <c r="D43" s="404">
        <v>0</v>
      </c>
      <c r="E43" s="518" t="s">
        <v>238</v>
      </c>
      <c r="F43" s="463" t="s">
        <v>261</v>
      </c>
      <c r="G43" s="445"/>
      <c r="H43" s="445"/>
      <c r="I43" s="445"/>
      <c r="J43" s="445"/>
    </row>
    <row r="44" spans="1:10" ht="28.5" customHeight="1" x14ac:dyDescent="0.15">
      <c r="B44" s="445"/>
      <c r="C44" s="390"/>
      <c r="D44" s="786" t="s">
        <v>370</v>
      </c>
      <c r="E44" s="76"/>
      <c r="F44" s="76"/>
      <c r="G44" s="76"/>
      <c r="H44" s="76"/>
      <c r="I44" s="417"/>
      <c r="J44" s="413"/>
    </row>
    <row r="45" spans="1:10" ht="20.100000000000001" customHeight="1" thickBot="1" x14ac:dyDescent="0.2">
      <c r="D45" s="700">
        <f>IF(F43=$N$3,IF(E59&lt;=1,1,IF(E59=2,2,IF(E59=3,3,IF(E59=4,4,IF(E59&gt;=5,5))))),D43)</f>
        <v>2</v>
      </c>
      <c r="E45" s="418"/>
      <c r="F45" s="418"/>
      <c r="G45" s="418"/>
      <c r="H45" s="418"/>
      <c r="I45" s="418"/>
      <c r="J45" s="421"/>
    </row>
    <row r="46" spans="1:10" ht="20.100000000000001" customHeight="1" x14ac:dyDescent="0.15">
      <c r="D46" s="410" t="s">
        <v>239</v>
      </c>
      <c r="E46" s="526">
        <v>1</v>
      </c>
      <c r="F46" s="901" t="s">
        <v>829</v>
      </c>
      <c r="G46" s="886"/>
      <c r="H46" s="886"/>
      <c r="I46" s="886"/>
      <c r="J46" s="887"/>
    </row>
    <row r="47" spans="1:10" ht="20.100000000000001" customHeight="1" x14ac:dyDescent="0.15">
      <c r="D47" s="412"/>
      <c r="E47" s="524">
        <v>2</v>
      </c>
      <c r="F47" s="899" t="s">
        <v>830</v>
      </c>
      <c r="G47" s="889"/>
      <c r="H47" s="889"/>
      <c r="I47" s="889"/>
      <c r="J47" s="890"/>
    </row>
    <row r="48" spans="1:10" ht="20.100000000000001" customHeight="1" x14ac:dyDescent="0.15">
      <c r="D48" s="412"/>
      <c r="E48" s="524">
        <v>3</v>
      </c>
      <c r="F48" s="899" t="s">
        <v>831</v>
      </c>
      <c r="G48" s="889"/>
      <c r="H48" s="889"/>
      <c r="I48" s="889"/>
      <c r="J48" s="890"/>
    </row>
    <row r="49" spans="4:10" ht="34.5" customHeight="1" x14ac:dyDescent="0.15">
      <c r="D49" s="412"/>
      <c r="E49" s="524">
        <v>4</v>
      </c>
      <c r="F49" s="899" t="s">
        <v>1001</v>
      </c>
      <c r="G49" s="889"/>
      <c r="H49" s="889"/>
      <c r="I49" s="889"/>
      <c r="J49" s="890"/>
    </row>
    <row r="50" spans="4:10" ht="34.5" customHeight="1" x14ac:dyDescent="0.15">
      <c r="D50" s="412" t="s">
        <v>239</v>
      </c>
      <c r="E50" s="524">
        <v>5</v>
      </c>
      <c r="F50" s="899" t="s">
        <v>1002</v>
      </c>
      <c r="G50" s="889"/>
      <c r="H50" s="889"/>
      <c r="I50" s="889"/>
      <c r="J50" s="890"/>
    </row>
    <row r="51" spans="4:10" ht="20.100000000000001" customHeight="1" x14ac:dyDescent="0.15">
      <c r="D51" s="412"/>
      <c r="E51" s="524">
        <v>6</v>
      </c>
      <c r="F51" s="899" t="s">
        <v>369</v>
      </c>
      <c r="G51" s="889"/>
      <c r="H51" s="889"/>
      <c r="I51" s="889"/>
      <c r="J51" s="890"/>
    </row>
    <row r="52" spans="4:10" ht="20.100000000000001" customHeight="1" x14ac:dyDescent="0.15">
      <c r="D52" s="412"/>
      <c r="E52" s="524">
        <v>7</v>
      </c>
      <c r="F52" s="899" t="s">
        <v>368</v>
      </c>
      <c r="G52" s="889"/>
      <c r="H52" s="889"/>
      <c r="I52" s="889"/>
      <c r="J52" s="890"/>
    </row>
    <row r="53" spans="4:10" ht="20.100000000000001" customHeight="1" x14ac:dyDescent="0.15">
      <c r="D53" s="412"/>
      <c r="E53" s="524">
        <v>8</v>
      </c>
      <c r="F53" s="899" t="s">
        <v>1003</v>
      </c>
      <c r="G53" s="889"/>
      <c r="H53" s="889"/>
      <c r="I53" s="889"/>
      <c r="J53" s="890"/>
    </row>
    <row r="54" spans="4:10" ht="20.100000000000001" customHeight="1" x14ac:dyDescent="0.15">
      <c r="D54" s="412"/>
      <c r="E54" s="524">
        <v>9</v>
      </c>
      <c r="F54" s="899" t="s">
        <v>367</v>
      </c>
      <c r="G54" s="889"/>
      <c r="H54" s="889"/>
      <c r="I54" s="889"/>
      <c r="J54" s="890"/>
    </row>
    <row r="55" spans="4:10" ht="20.100000000000001" customHeight="1" x14ac:dyDescent="0.15">
      <c r="D55" s="412"/>
      <c r="E55" s="524">
        <v>10</v>
      </c>
      <c r="F55" s="899" t="s">
        <v>366</v>
      </c>
      <c r="G55" s="889"/>
      <c r="H55" s="889"/>
      <c r="I55" s="889"/>
      <c r="J55" s="890"/>
    </row>
    <row r="56" spans="4:10" ht="34.5" customHeight="1" x14ac:dyDescent="0.15">
      <c r="D56" s="412"/>
      <c r="E56" s="524">
        <v>11</v>
      </c>
      <c r="F56" s="899" t="s">
        <v>832</v>
      </c>
      <c r="G56" s="889"/>
      <c r="H56" s="889"/>
      <c r="I56" s="889"/>
      <c r="J56" s="890"/>
    </row>
    <row r="57" spans="4:10" ht="20.100000000000001" customHeight="1" x14ac:dyDescent="0.15">
      <c r="D57" s="412"/>
      <c r="E57" s="524">
        <v>12</v>
      </c>
      <c r="F57" s="899" t="s">
        <v>1004</v>
      </c>
      <c r="G57" s="889"/>
      <c r="H57" s="889"/>
      <c r="I57" s="889"/>
      <c r="J57" s="890"/>
    </row>
    <row r="58" spans="4:10" ht="20.100000000000001" customHeight="1" thickBot="1" x14ac:dyDescent="0.2">
      <c r="D58" s="658"/>
      <c r="E58" s="525">
        <v>13</v>
      </c>
      <c r="F58" s="900" t="s">
        <v>833</v>
      </c>
      <c r="G58" s="892"/>
      <c r="H58" s="892"/>
      <c r="I58" s="892"/>
      <c r="J58" s="893"/>
    </row>
    <row r="59" spans="4:10" ht="20.100000000000001" customHeight="1" x14ac:dyDescent="0.15">
      <c r="D59" s="466" t="s">
        <v>264</v>
      </c>
      <c r="E59" s="512">
        <f>COUNTIF(D46:D58,$M$4)</f>
        <v>2</v>
      </c>
      <c r="F59" s="512"/>
      <c r="G59" s="512"/>
      <c r="H59" s="512"/>
      <c r="I59" s="512"/>
      <c r="J59" s="513"/>
    </row>
    <row r="60" spans="4:10" x14ac:dyDescent="0.15">
      <c r="D60" s="474"/>
      <c r="E60" s="474"/>
      <c r="F60" s="474"/>
      <c r="G60" s="474"/>
      <c r="H60" s="474"/>
      <c r="I60" s="474"/>
      <c r="J60" s="474"/>
    </row>
    <row r="61" spans="4:10" x14ac:dyDescent="0.15"/>
    <row r="62" spans="4:10" x14ac:dyDescent="0.15"/>
    <row r="63" spans="4:10" x14ac:dyDescent="0.15"/>
    <row r="64" spans="4:10" x14ac:dyDescent="0.15"/>
    <row r="65" x14ac:dyDescent="0.15"/>
    <row r="66" x14ac:dyDescent="0.15"/>
    <row r="67" x14ac:dyDescent="0.15"/>
    <row r="68" x14ac:dyDescent="0.15"/>
  </sheetData>
  <sheetProtection algorithmName="SHA-512" hashValue="16iyJ/j8rtSYCUXwz0NBGsDYxjvfpWeI/UvIdKueYIJvcMH8C2S61j9wVSHrnlwigfxf5WJezi7+YurL4kXtiA==" saltValue="pQtP1V1sodMVHXgUlgKTHg==" spinCount="100000" sheet="1" objects="1" scenarios="1"/>
  <mergeCells count="46">
    <mergeCell ref="F56:J56"/>
    <mergeCell ref="F53:J53"/>
    <mergeCell ref="F52:J52"/>
    <mergeCell ref="F51:J51"/>
    <mergeCell ref="I29:J29"/>
    <mergeCell ref="J38:J42"/>
    <mergeCell ref="F31:G31"/>
    <mergeCell ref="F29:G29"/>
    <mergeCell ref="D7:D8"/>
    <mergeCell ref="E8:G8"/>
    <mergeCell ref="J7:J8"/>
    <mergeCell ref="E18:G18"/>
    <mergeCell ref="D17:D18"/>
    <mergeCell ref="J17:J18"/>
    <mergeCell ref="H11:I11"/>
    <mergeCell ref="J9:J13"/>
    <mergeCell ref="H9:I9"/>
    <mergeCell ref="E12:G12"/>
    <mergeCell ref="E13:G13"/>
    <mergeCell ref="H13:I13"/>
    <mergeCell ref="H23:I23"/>
    <mergeCell ref="H22:I22"/>
    <mergeCell ref="H21:I21"/>
    <mergeCell ref="E23:G23"/>
    <mergeCell ref="E22:G22"/>
    <mergeCell ref="F28:G28"/>
    <mergeCell ref="F27:G27"/>
    <mergeCell ref="F32:G32"/>
    <mergeCell ref="I28:J28"/>
    <mergeCell ref="I27:J27"/>
    <mergeCell ref="E19:G19"/>
    <mergeCell ref="E21:G21"/>
    <mergeCell ref="H19:I19"/>
    <mergeCell ref="F58:J58"/>
    <mergeCell ref="F57:J57"/>
    <mergeCell ref="F55:J55"/>
    <mergeCell ref="F54:J54"/>
    <mergeCell ref="F50:J50"/>
    <mergeCell ref="F49:J49"/>
    <mergeCell ref="F48:J48"/>
    <mergeCell ref="F47:J47"/>
    <mergeCell ref="F46:J46"/>
    <mergeCell ref="F30:G30"/>
    <mergeCell ref="I31:J31"/>
    <mergeCell ref="I30:J30"/>
    <mergeCell ref="J19:J23"/>
  </mergeCells>
  <phoneticPr fontId="23"/>
  <conditionalFormatting sqref="D7">
    <cfRule type="expression" dxfId="12" priority="19" stopIfTrue="1">
      <formula>AND(OR(D7&lt;1,D7&gt;5),D7&lt;&gt;0)</formula>
    </cfRule>
    <cfRule type="expression" dxfId="11" priority="20" stopIfTrue="1">
      <formula>J6&gt;0</formula>
    </cfRule>
  </conditionalFormatting>
  <conditionalFormatting sqref="D46:D58">
    <cfRule type="expression" dxfId="10" priority="429" stopIfTrue="1">
      <formula>$J$36&gt;0</formula>
    </cfRule>
  </conditionalFormatting>
  <conditionalFormatting sqref="F43">
    <cfRule type="expression" dxfId="9" priority="9">
      <formula>J36&gt;0</formula>
    </cfRule>
  </conditionalFormatting>
  <conditionalFormatting sqref="F24">
    <cfRule type="expression" dxfId="8" priority="5">
      <formula>J16&gt;0</formula>
    </cfRule>
  </conditionalFormatting>
  <conditionalFormatting sqref="D24">
    <cfRule type="expression" dxfId="7" priority="6" stopIfTrue="1">
      <formula>AND(OR(D24&lt;1,D24&gt;5),D24&lt;&gt;0)</formula>
    </cfRule>
    <cfRule type="expression" dxfId="6" priority="7" stopIfTrue="1">
      <formula>AND(J16&gt;0,F24=$N$4)</formula>
    </cfRule>
  </conditionalFormatting>
  <conditionalFormatting sqref="D43">
    <cfRule type="expression" dxfId="5" priority="579" stopIfTrue="1">
      <formula>AND(OR(D43&lt;1,D43&gt;5),D43&lt;&gt;0)</formula>
    </cfRule>
    <cfRule type="expression" dxfId="4" priority="580" stopIfTrue="1">
      <formula>AND(J36&gt;0,F43=$N$4)</formula>
    </cfRule>
  </conditionalFormatting>
  <conditionalFormatting sqref="D17">
    <cfRule type="expression" dxfId="3" priority="3" stopIfTrue="1">
      <formula>AND(OR(D17&lt;1,D17&gt;5),D17&lt;&gt;0)</formula>
    </cfRule>
    <cfRule type="expression" dxfId="2" priority="4" stopIfTrue="1">
      <formula>J16&gt;0</formula>
    </cfRule>
  </conditionalFormatting>
  <conditionalFormatting sqref="H27:H32">
    <cfRule type="expression" dxfId="1" priority="2" stopIfTrue="1">
      <formula>$J$36&gt;0</formula>
    </cfRule>
  </conditionalFormatting>
  <conditionalFormatting sqref="E27:E32">
    <cfRule type="expression" dxfId="0" priority="1" stopIfTrue="1">
      <formula>$J$36&gt;0</formula>
    </cfRule>
  </conditionalFormatting>
  <dataValidations count="5">
    <dataValidation type="list" allowBlank="1" showInputMessage="1" sqref="D7 D17">
      <formula1>A9:A14</formula1>
    </dataValidation>
    <dataValidation type="list" allowBlank="1" showInputMessage="1" showErrorMessage="1" sqref="D46:D58 H27:H32 E27:E32">
      <formula1>"○,　"</formula1>
    </dataValidation>
    <dataValidation allowBlank="1" showInputMessage="1" sqref="D37"/>
    <dataValidation type="list" allowBlank="1" showInputMessage="1" sqref="D43 D24">
      <formula1>A19:A24</formula1>
    </dataValidation>
    <dataValidation type="list" allowBlank="1" showInputMessage="1" showErrorMessage="1" sqref="F43 F24">
      <formula1>$N$3:$N$4</formula1>
    </dataValidation>
  </dataValidations>
  <printOptions horizontalCentered="1"/>
  <pageMargins left="0.7" right="0.7" top="0.75" bottom="0.75" header="0.3" footer="0.3"/>
  <pageSetup paperSize="9" scale="85" fitToHeight="0" orientation="portrait" r:id="rId1"/>
  <headerFooter alignWithMargins="0">
    <oddHeader>&amp;L&amp;F&amp;R&amp;A</oddHeader>
    <oddFooter>&amp;C&amp;P/&amp;N</oddFooter>
  </headerFooter>
  <rowBreaks count="1" manualBreakCount="1">
    <brk id="3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メイン</vt:lpstr>
      <vt:lpstr>結果</vt:lpstr>
      <vt:lpstr>配慮</vt:lpstr>
      <vt:lpstr>スコア</vt:lpstr>
      <vt:lpstr>採点Qw1</vt:lpstr>
      <vt:lpstr>採点Qw2</vt:lpstr>
      <vt:lpstr>採点Qw3</vt:lpstr>
      <vt:lpstr>採点Qw4</vt:lpstr>
      <vt:lpstr>採点Qw5</vt:lpstr>
      <vt:lpstr>クレジット</vt:lpstr>
      <vt:lpstr>クレジット!Print_Area</vt:lpstr>
      <vt:lpstr>スコア!Print_Area</vt:lpstr>
      <vt:lpstr>メイン!Print_Area</vt:lpstr>
      <vt:lpstr>結果!Print_Area</vt:lpstr>
      <vt:lpstr>採点Qw1!Print_Area</vt:lpstr>
      <vt:lpstr>採点Qw2!Print_Area</vt:lpstr>
      <vt:lpstr>採点Qw3!Print_Area</vt:lpstr>
      <vt:lpstr>採点Qw4!Print_Area</vt:lpstr>
      <vt:lpstr>採点Qw5!Print_Area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TakashiHAYATSU</cp:lastModifiedBy>
  <cp:lastPrinted>2021-09-30T02:15:21Z</cp:lastPrinted>
  <dcterms:created xsi:type="dcterms:W3CDTF">2010-08-30T05:31:56Z</dcterms:created>
  <dcterms:modified xsi:type="dcterms:W3CDTF">2021-10-01T04:54:15Z</dcterms:modified>
</cp:coreProperties>
</file>