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drawings/drawing5.xml" ContentType="application/vnd.openxmlformats-officedocument.drawingml.chartshapes+xml"/>
  <Override PartName="/xl/charts/chart6.xml" ContentType="application/vnd.openxmlformats-officedocument.drawingml.chart+xml"/>
  <Override PartName="/xl/drawings/drawing6.xml" ContentType="application/vnd.openxmlformats-officedocument.drawingml.chartshapes+xml"/>
  <Override PartName="/xl/charts/chart7.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drawings/drawing10.xml" ContentType="application/vnd.openxmlformats-officedocument.drawingml.chartshapes+xml"/>
  <Override PartName="/xl/charts/chart12.xml" ContentType="application/vnd.openxmlformats-officedocument.drawingml.chart+xml"/>
  <Override PartName="/xl/drawings/drawing11.xml" ContentType="application/vnd.openxmlformats-officedocument.drawingml.chartshapes+xml"/>
  <Override PartName="/xl/comments2.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IBECSV2\jsbc研究開発部\05_CASBEE\4_★CASBEE評価マニュアル\2025年版（R07）\ウェルネスオフィス\評価ソフト\"/>
    </mc:Choice>
  </mc:AlternateContent>
  <xr:revisionPtr revIDLastSave="0" documentId="13_ncr:1_{17CA9C89-4FD5-43F5-BEA6-1511A8C9B75D}" xr6:coauthVersionLast="47" xr6:coauthVersionMax="47" xr10:uidLastSave="{00000000-0000-0000-0000-000000000000}"/>
  <bookViews>
    <workbookView xWindow="3630" yWindow="870" windowWidth="21855" windowHeight="15045" tabRatio="767" xr2:uid="{00000000-000D-0000-FFFF-FFFF00000000}"/>
  </bookViews>
  <sheets>
    <sheet name="メイン" sheetId="2" r:id="rId1"/>
    <sheet name="結果" sheetId="4" r:id="rId2"/>
    <sheet name="結果(感染対策)" sheetId="38" r:id="rId3"/>
    <sheet name="配慮" sheetId="7" r:id="rId4"/>
    <sheet name="スコア" sheetId="28" r:id="rId5"/>
    <sheet name="採点Qw1" sheetId="36" r:id="rId6"/>
    <sheet name="採点Qw2" sheetId="35" r:id="rId7"/>
    <sheet name="採点Qw3" sheetId="34" r:id="rId8"/>
    <sheet name="クレジット" sheetId="19" r:id="rId9"/>
  </sheets>
  <definedNames>
    <definedName name="_xlnm.Print_Area" localSheetId="8">クレジット!$A$1:$S$37</definedName>
    <definedName name="_xlnm.Print_Area" localSheetId="4">スコア!$A$1:$K$115</definedName>
    <definedName name="_xlnm.Print_Area" localSheetId="0">メイン!$A$1:$N$93</definedName>
    <definedName name="_xlnm.Print_Area" localSheetId="1">結果!$A$1:$P$71</definedName>
    <definedName name="_xlnm.Print_Area" localSheetId="2">'結果(感染対策)'!$A$1:$P$71</definedName>
    <definedName name="_xlnm.Print_Area" localSheetId="5">採点Qw1!$A$1:$M$168</definedName>
    <definedName name="Z_047384A4_E844_4BB4_B522_1CE13C4699E4_.wvu.Cols" localSheetId="8" hidden="1">クレジット!$T:$IV</definedName>
    <definedName name="Z_047384A4_E844_4BB4_B522_1CE13C4699E4_.wvu.Cols" localSheetId="0" hidden="1">メイン!$I:$IV</definedName>
    <definedName name="Z_047384A4_E844_4BB4_B522_1CE13C4699E4_.wvu.Cols" localSheetId="3" hidden="1">配慮!$H:$IW</definedName>
    <definedName name="Z_047384A4_E844_4BB4_B522_1CE13C4699E4_.wvu.PrintArea" localSheetId="8" hidden="1">クレジット!$A$1:$S$37</definedName>
    <definedName name="Z_047384A4_E844_4BB4_B522_1CE13C4699E4_.wvu.PrintArea" localSheetId="0" hidden="1">メイン!$A$1:$G$74</definedName>
    <definedName name="Z_047384A4_E844_4BB4_B522_1CE13C4699E4_.wvu.PrintArea" localSheetId="1" hidden="1">結果!$A$1:$P$99</definedName>
    <definedName name="Z_047384A4_E844_4BB4_B522_1CE13C4699E4_.wvu.PrintArea" localSheetId="2" hidden="1">'結果(感染対策)'!$A$1:$P$99</definedName>
    <definedName name="Z_047384A4_E844_4BB4_B522_1CE13C4699E4_.wvu.Rows" localSheetId="8" hidden="1">クレジット!$39:$65536,クレジット!$38:$38</definedName>
    <definedName name="Z_047384A4_E844_4BB4_B522_1CE13C4699E4_.wvu.Rows" localSheetId="0" hidden="1">メイン!$113:$65541,メイン!$94:$112</definedName>
    <definedName name="Z_047384A4_E844_4BB4_B522_1CE13C4699E4_.wvu.Rows" localSheetId="1" hidden="1">結果!$217:$65538,結果!$18:$21,結果!$72:$94,結果!$100:$216</definedName>
    <definedName name="Z_047384A4_E844_4BB4_B522_1CE13C4699E4_.wvu.Rows" localSheetId="2" hidden="1">'結果(感染対策)'!$217:$65538,'結果(感染対策)'!$18:$21,'結果(感染対策)'!$72:$94,'結果(感染対策)'!$100:$216</definedName>
    <definedName name="Z_047384A4_E844_4BB4_B522_1CE13C4699E4_.wvu.Rows" localSheetId="3" hidden="1">配慮!$12:$65392,配慮!#REF!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7" l="1"/>
  <c r="D10" i="7" s="1"/>
  <c r="L68" i="38" s="1"/>
  <c r="C9" i="7"/>
  <c r="D9" i="7" s="1"/>
  <c r="H68" i="38" s="1"/>
  <c r="C8" i="7"/>
  <c r="D8" i="7" s="1"/>
  <c r="B68" i="38" s="1"/>
  <c r="H189" i="34"/>
  <c r="D159" i="34"/>
  <c r="D158" i="34"/>
  <c r="D157" i="34"/>
  <c r="D156" i="34"/>
  <c r="D155" i="34"/>
  <c r="D145" i="34"/>
  <c r="X50" i="38"/>
  <c r="X51" i="38"/>
  <c r="U50" i="38"/>
  <c r="U51" i="38"/>
  <c r="U52" i="38"/>
  <c r="U53" i="38"/>
  <c r="U54" i="38"/>
  <c r="U55" i="38"/>
  <c r="U56" i="38"/>
  <c r="R50" i="38"/>
  <c r="R51" i="38"/>
  <c r="R52" i="38"/>
  <c r="R53" i="38"/>
  <c r="X49" i="38"/>
  <c r="U49" i="38"/>
  <c r="R49" i="38"/>
  <c r="X46" i="38"/>
  <c r="U46" i="38"/>
  <c r="R46" i="38"/>
  <c r="AH53" i="38"/>
  <c r="AH52" i="38"/>
  <c r="AH51" i="38"/>
  <c r="AS15" i="28"/>
  <c r="AS16" i="28"/>
  <c r="AS17" i="28"/>
  <c r="AS18" i="28"/>
  <c r="AS20" i="28"/>
  <c r="AS21" i="28"/>
  <c r="AS26" i="28"/>
  <c r="AS28" i="28"/>
  <c r="AS30" i="28"/>
  <c r="AS31" i="28"/>
  <c r="AS35" i="28"/>
  <c r="AS41" i="28"/>
  <c r="AS44" i="28"/>
  <c r="AS47" i="28"/>
  <c r="AS52" i="28"/>
  <c r="AS60" i="28"/>
  <c r="AS61" i="28"/>
  <c r="AS62" i="28"/>
  <c r="AS63" i="28"/>
  <c r="AS64" i="28"/>
  <c r="AS65" i="28"/>
  <c r="AS66" i="28"/>
  <c r="AS67" i="28"/>
  <c r="AS68" i="28"/>
  <c r="AS69" i="28"/>
  <c r="AS70" i="28"/>
  <c r="AS76" i="28"/>
  <c r="AS80" i="28"/>
  <c r="AS85" i="28"/>
  <c r="AS87" i="28"/>
  <c r="AS88" i="28"/>
  <c r="AS89" i="28"/>
  <c r="AS90" i="28"/>
  <c r="L15" i="28"/>
  <c r="L78" i="28"/>
  <c r="AQ90" i="28"/>
  <c r="AQ89" i="28"/>
  <c r="AQ88" i="28"/>
  <c r="AQ86" i="28"/>
  <c r="AQ84" i="28"/>
  <c r="AQ83" i="28"/>
  <c r="AQ82" i="28"/>
  <c r="AQ81" i="28"/>
  <c r="AQ79" i="28"/>
  <c r="AQ78" i="28"/>
  <c r="AQ77" i="28"/>
  <c r="AQ75" i="28"/>
  <c r="AQ74" i="28"/>
  <c r="AQ73" i="28"/>
  <c r="AQ72" i="28"/>
  <c r="AQ71" i="28"/>
  <c r="AQ68" i="28"/>
  <c r="AQ66" i="28"/>
  <c r="AQ65" i="28"/>
  <c r="AQ64" i="28"/>
  <c r="AQ63" i="28"/>
  <c r="AQ62" i="28"/>
  <c r="AQ61" i="28"/>
  <c r="AQ59" i="28"/>
  <c r="AQ58" i="28"/>
  <c r="AQ57" i="28"/>
  <c r="AQ56" i="28"/>
  <c r="AQ55" i="28"/>
  <c r="AQ54" i="28"/>
  <c r="AQ53" i="28"/>
  <c r="AQ51" i="28"/>
  <c r="AQ50" i="28"/>
  <c r="AQ49" i="28"/>
  <c r="AQ48" i="28"/>
  <c r="AQ46" i="28"/>
  <c r="AQ45" i="28"/>
  <c r="AQ43" i="28"/>
  <c r="AQ42" i="28"/>
  <c r="AQ40" i="28"/>
  <c r="AQ39" i="28"/>
  <c r="AQ38" i="28"/>
  <c r="AQ37" i="28"/>
  <c r="AQ36" i="28"/>
  <c r="AQ34" i="28"/>
  <c r="AQ33" i="28"/>
  <c r="AQ32" i="28"/>
  <c r="AQ29" i="28"/>
  <c r="AQ27" i="28"/>
  <c r="AQ25" i="28"/>
  <c r="AQ24" i="28"/>
  <c r="AQ23" i="28"/>
  <c r="AQ22" i="28"/>
  <c r="AQ20" i="28"/>
  <c r="AQ19" i="28"/>
  <c r="AQ17" i="28"/>
  <c r="AQ16" i="28"/>
  <c r="AQ15" i="28"/>
  <c r="AQ14" i="28"/>
  <c r="AQ13" i="28"/>
  <c r="AQ12" i="28"/>
  <c r="D53" i="36" l="1"/>
  <c r="D52" i="36"/>
  <c r="D51" i="36"/>
  <c r="D50" i="36"/>
  <c r="D49" i="36"/>
  <c r="J27" i="36"/>
  <c r="E44" i="36"/>
  <c r="D36" i="36" s="1"/>
  <c r="H69" i="38"/>
  <c r="B69" i="38"/>
  <c r="AK48" i="38"/>
  <c r="AH48" i="38"/>
  <c r="J17" i="38"/>
  <c r="E17" i="38"/>
  <c r="J16" i="38"/>
  <c r="E16" i="38"/>
  <c r="J15" i="38"/>
  <c r="E15" i="38"/>
  <c r="D14" i="38"/>
  <c r="J13" i="38"/>
  <c r="F13" i="38"/>
  <c r="D13" i="38"/>
  <c r="J12" i="38"/>
  <c r="D12" i="38"/>
  <c r="K11" i="38"/>
  <c r="J11" i="38"/>
  <c r="H11" i="38"/>
  <c r="D11" i="38"/>
  <c r="J10" i="38"/>
  <c r="D10" i="38"/>
  <c r="J9" i="38"/>
  <c r="D9" i="38"/>
  <c r="M8" i="38"/>
  <c r="J8" i="38"/>
  <c r="D8" i="38"/>
  <c r="N5" i="38"/>
  <c r="AH52" i="4"/>
  <c r="AH51" i="4"/>
  <c r="B67" i="38" l="1"/>
  <c r="B8" i="7" s="1"/>
  <c r="C42" i="38"/>
  <c r="AI8" i="28" l="1"/>
  <c r="AJ8" i="28"/>
  <c r="AK8" i="28"/>
  <c r="AH8" i="28"/>
  <c r="Y61" i="4" l="1"/>
  <c r="AH48" i="4"/>
  <c r="AK48" i="4"/>
  <c r="AH53" i="4"/>
  <c r="J111" i="28"/>
  <c r="J102" i="28"/>
  <c r="Q97" i="28"/>
  <c r="Q112" i="28"/>
  <c r="K109" i="28"/>
  <c r="K108" i="28"/>
  <c r="Q114" i="28"/>
  <c r="Q113" i="28"/>
  <c r="Q110" i="28"/>
  <c r="Q109" i="28"/>
  <c r="Q108" i="28"/>
  <c r="Q107" i="28"/>
  <c r="Q106" i="28"/>
  <c r="Q105" i="28"/>
  <c r="Q104" i="28"/>
  <c r="Q103" i="28"/>
  <c r="Q101" i="28"/>
  <c r="Q100" i="28"/>
  <c r="Q98" i="28"/>
  <c r="Q99" i="28"/>
  <c r="J96" i="28"/>
  <c r="Y62" i="4" l="1"/>
  <c r="I373" i="35"/>
  <c r="F373" i="35"/>
  <c r="E212" i="34"/>
  <c r="D202" i="34" s="1"/>
  <c r="D180" i="34"/>
  <c r="D179" i="34"/>
  <c r="D178" i="34"/>
  <c r="D177" i="34"/>
  <c r="D176" i="34"/>
  <c r="D170" i="34"/>
  <c r="D169" i="34"/>
  <c r="D168" i="34"/>
  <c r="D167" i="34"/>
  <c r="D166" i="34"/>
  <c r="D105" i="34"/>
  <c r="D104" i="34"/>
  <c r="D103" i="34"/>
  <c r="D102" i="34"/>
  <c r="D101" i="34"/>
  <c r="D139" i="34"/>
  <c r="D138" i="34"/>
  <c r="D137" i="34"/>
  <c r="D136" i="34"/>
  <c r="D135" i="34"/>
  <c r="D75" i="34"/>
  <c r="D74" i="34"/>
  <c r="D73" i="34"/>
  <c r="D72" i="34"/>
  <c r="D71" i="34"/>
  <c r="D66" i="34"/>
  <c r="D65" i="34"/>
  <c r="D64" i="34"/>
  <c r="D63" i="34"/>
  <c r="D62" i="34"/>
  <c r="D56" i="34"/>
  <c r="D55" i="34"/>
  <c r="D54" i="34"/>
  <c r="D53" i="34"/>
  <c r="D52" i="34"/>
  <c r="D164" i="36"/>
  <c r="D168" i="36"/>
  <c r="D167" i="36"/>
  <c r="D166" i="36"/>
  <c r="D165" i="36"/>
  <c r="C7" i="7"/>
  <c r="C6" i="7"/>
  <c r="C5" i="7"/>
  <c r="D373" i="35" l="1"/>
  <c r="D5" i="7"/>
  <c r="L75" i="28"/>
  <c r="D102" i="36" l="1"/>
  <c r="D101" i="36"/>
  <c r="D100" i="36"/>
  <c r="D99" i="36"/>
  <c r="D98" i="36"/>
  <c r="D72" i="36"/>
  <c r="D71" i="36"/>
  <c r="D70" i="36"/>
  <c r="D69" i="36"/>
  <c r="D68" i="36"/>
  <c r="D63" i="36"/>
  <c r="D62" i="36"/>
  <c r="D61" i="36"/>
  <c r="D60" i="36"/>
  <c r="D59" i="36"/>
  <c r="D150" i="36"/>
  <c r="D149" i="36"/>
  <c r="D148" i="36"/>
  <c r="D147" i="36"/>
  <c r="D146" i="36"/>
  <c r="D140" i="36"/>
  <c r="D139" i="36"/>
  <c r="D138" i="36"/>
  <c r="D137" i="36"/>
  <c r="D136" i="36"/>
  <c r="D131" i="36"/>
  <c r="D130" i="36"/>
  <c r="D129" i="36"/>
  <c r="D128" i="36"/>
  <c r="D127" i="36"/>
  <c r="D121" i="36"/>
  <c r="D120" i="36"/>
  <c r="D119" i="36"/>
  <c r="D118" i="36"/>
  <c r="D117" i="36"/>
  <c r="D112" i="36"/>
  <c r="D111" i="36"/>
  <c r="D110" i="36"/>
  <c r="D109" i="36"/>
  <c r="D108" i="36"/>
  <c r="E93" i="36"/>
  <c r="D85" i="36" s="1"/>
  <c r="D77" i="36" s="1"/>
  <c r="D23" i="36"/>
  <c r="D22" i="36"/>
  <c r="D21" i="36"/>
  <c r="D20" i="36"/>
  <c r="D19" i="36"/>
  <c r="D14" i="36"/>
  <c r="D13" i="36"/>
  <c r="D12" i="36"/>
  <c r="D11" i="36"/>
  <c r="D10" i="36"/>
  <c r="D293" i="35"/>
  <c r="D292" i="35"/>
  <c r="D291" i="35"/>
  <c r="D290" i="35"/>
  <c r="D289" i="35"/>
  <c r="D284" i="35"/>
  <c r="D283" i="35"/>
  <c r="D282" i="35"/>
  <c r="D281" i="35"/>
  <c r="D280" i="35"/>
  <c r="D268" i="35"/>
  <c r="D267" i="35"/>
  <c r="D266" i="35"/>
  <c r="D265" i="35"/>
  <c r="D264" i="35"/>
  <c r="D258" i="35"/>
  <c r="D257" i="35"/>
  <c r="D256" i="35"/>
  <c r="D255" i="35"/>
  <c r="D254" i="35"/>
  <c r="D249" i="35"/>
  <c r="D248" i="35"/>
  <c r="D247" i="35"/>
  <c r="D246" i="35"/>
  <c r="D245" i="35"/>
  <c r="D240" i="35"/>
  <c r="D239" i="35"/>
  <c r="D238" i="35"/>
  <c r="D237" i="35"/>
  <c r="D236" i="35"/>
  <c r="D210" i="35"/>
  <c r="D209" i="35"/>
  <c r="D208" i="35"/>
  <c r="D207" i="35"/>
  <c r="D206" i="35"/>
  <c r="D201" i="35"/>
  <c r="D200" i="35"/>
  <c r="D199" i="35"/>
  <c r="D198" i="35"/>
  <c r="D197" i="35"/>
  <c r="D192" i="35"/>
  <c r="D191" i="35"/>
  <c r="D190" i="35"/>
  <c r="D189" i="35"/>
  <c r="D188" i="35"/>
  <c r="D182" i="35"/>
  <c r="D181" i="35"/>
  <c r="D180" i="35"/>
  <c r="D179" i="35"/>
  <c r="D178" i="35"/>
  <c r="D172" i="35"/>
  <c r="D171" i="35"/>
  <c r="D170" i="35"/>
  <c r="D169" i="35"/>
  <c r="D168" i="35"/>
  <c r="D162" i="35"/>
  <c r="D161" i="35"/>
  <c r="D160" i="35"/>
  <c r="D159" i="35"/>
  <c r="D158" i="35"/>
  <c r="D152" i="35"/>
  <c r="D151" i="35"/>
  <c r="D150" i="35"/>
  <c r="D149" i="35"/>
  <c r="D148" i="35"/>
  <c r="D143" i="35"/>
  <c r="D142" i="35"/>
  <c r="D141" i="35"/>
  <c r="D140" i="35"/>
  <c r="D139" i="35"/>
  <c r="D133" i="35"/>
  <c r="D132" i="35"/>
  <c r="D131" i="35"/>
  <c r="D130" i="35"/>
  <c r="D129" i="35"/>
  <c r="E123" i="35"/>
  <c r="E99" i="35"/>
  <c r="D92" i="35" s="1"/>
  <c r="D84" i="35" s="1"/>
  <c r="D80" i="35"/>
  <c r="D79" i="35"/>
  <c r="D78" i="35"/>
  <c r="D77" i="35"/>
  <c r="D76" i="35"/>
  <c r="D71" i="35"/>
  <c r="D70" i="35"/>
  <c r="D69" i="35"/>
  <c r="D68" i="35"/>
  <c r="D67" i="35"/>
  <c r="E61" i="35"/>
  <c r="E43" i="35"/>
  <c r="D393" i="35"/>
  <c r="D392" i="35"/>
  <c r="D391" i="35"/>
  <c r="D390" i="35"/>
  <c r="D389" i="35"/>
  <c r="D382" i="35"/>
  <c r="D381" i="35"/>
  <c r="D380" i="35"/>
  <c r="D379" i="35"/>
  <c r="D378" i="35"/>
  <c r="D366" i="35"/>
  <c r="D365" i="35"/>
  <c r="D364" i="35"/>
  <c r="D363" i="35"/>
  <c r="D362" i="35"/>
  <c r="D356" i="35"/>
  <c r="D355" i="35"/>
  <c r="D354" i="35"/>
  <c r="D353" i="35"/>
  <c r="D352" i="35"/>
  <c r="D346" i="35"/>
  <c r="D345" i="35"/>
  <c r="D344" i="35"/>
  <c r="D343" i="35"/>
  <c r="D342" i="35"/>
  <c r="E337" i="35"/>
  <c r="D329" i="35" s="1"/>
  <c r="D321" i="35" s="1"/>
  <c r="E317" i="35"/>
  <c r="D306" i="35" s="1"/>
  <c r="D298" i="35" s="1"/>
  <c r="E189" i="34"/>
  <c r="D149" i="34"/>
  <c r="D148" i="34"/>
  <c r="D147" i="34"/>
  <c r="D146" i="34"/>
  <c r="E93" i="34"/>
  <c r="D46" i="34"/>
  <c r="D45" i="34"/>
  <c r="D44" i="34"/>
  <c r="D43" i="34"/>
  <c r="D42" i="34"/>
  <c r="E37" i="34"/>
  <c r="D32" i="34"/>
  <c r="D31" i="34"/>
  <c r="D30" i="34"/>
  <c r="D29" i="34"/>
  <c r="D28" i="34"/>
  <c r="D23" i="34"/>
  <c r="D22" i="34"/>
  <c r="D21" i="34"/>
  <c r="D20" i="34"/>
  <c r="D19" i="34"/>
  <c r="D14" i="34"/>
  <c r="D13" i="34"/>
  <c r="D12" i="34"/>
  <c r="D11" i="34"/>
  <c r="D10" i="34"/>
  <c r="A166" i="34"/>
  <c r="A176" i="34"/>
  <c r="A195" i="34"/>
  <c r="E128" i="34"/>
  <c r="D118" i="34" s="1"/>
  <c r="E230" i="35"/>
  <c r="D223" i="35" s="1"/>
  <c r="H1" i="34"/>
  <c r="H1" i="35"/>
  <c r="E24" i="35"/>
  <c r="D16" i="35" s="1"/>
  <c r="D8" i="35" s="1"/>
  <c r="H1" i="36"/>
  <c r="D111" i="35" l="1"/>
  <c r="D103" i="35" s="1"/>
  <c r="D55" i="35"/>
  <c r="D47" i="35" s="1"/>
  <c r="D38" i="35"/>
  <c r="D29" i="35" s="1"/>
  <c r="D193" i="34"/>
  <c r="L90" i="28" s="1"/>
  <c r="D87" i="34"/>
  <c r="D79" i="34" s="1"/>
  <c r="D215" i="35"/>
  <c r="D216" i="35" s="1"/>
  <c r="D88" i="35"/>
  <c r="D89" i="35"/>
  <c r="D87" i="35"/>
  <c r="D86" i="35"/>
  <c r="D85" i="35"/>
  <c r="D325" i="35"/>
  <c r="D324" i="35"/>
  <c r="D322" i="35"/>
  <c r="D323" i="35"/>
  <c r="D326" i="35"/>
  <c r="D302" i="35"/>
  <c r="D301" i="35"/>
  <c r="D303" i="35"/>
  <c r="D300" i="35"/>
  <c r="D299" i="35"/>
  <c r="D109" i="34"/>
  <c r="D27" i="36"/>
  <c r="L14" i="28" s="1"/>
  <c r="B70" i="38"/>
  <c r="H70" i="38"/>
  <c r="D107" i="35" l="1"/>
  <c r="D108" i="35"/>
  <c r="D106" i="35"/>
  <c r="D105" i="35"/>
  <c r="D104" i="35"/>
  <c r="D50" i="35"/>
  <c r="D49" i="35"/>
  <c r="D48" i="35"/>
  <c r="D52" i="35"/>
  <c r="D51" i="35"/>
  <c r="D35" i="35"/>
  <c r="D31" i="35"/>
  <c r="D34" i="35"/>
  <c r="D33" i="35"/>
  <c r="D32" i="35"/>
  <c r="D196" i="34"/>
  <c r="D199" i="34"/>
  <c r="D198" i="34"/>
  <c r="D195" i="34"/>
  <c r="D197" i="34"/>
  <c r="D115" i="34"/>
  <c r="D114" i="34"/>
  <c r="D113" i="34"/>
  <c r="D112" i="34"/>
  <c r="D111" i="34"/>
  <c r="D84" i="34"/>
  <c r="D83" i="34"/>
  <c r="D82" i="34"/>
  <c r="D81" i="34"/>
  <c r="D80" i="34"/>
  <c r="D218" i="35"/>
  <c r="D220" i="35"/>
  <c r="D219" i="35"/>
  <c r="D217" i="35"/>
  <c r="D80" i="36"/>
  <c r="D82" i="36"/>
  <c r="D78" i="36"/>
  <c r="D81" i="36"/>
  <c r="D79" i="36"/>
  <c r="D31" i="36"/>
  <c r="D30" i="36"/>
  <c r="D33" i="36"/>
  <c r="D32" i="36"/>
  <c r="D29" i="36"/>
  <c r="D10" i="35"/>
  <c r="D9" i="35"/>
  <c r="D13" i="35"/>
  <c r="D12" i="35"/>
  <c r="D11" i="35"/>
  <c r="D7" i="7" l="1"/>
  <c r="Q8" i="28" l="1"/>
  <c r="J12" i="4" l="1"/>
  <c r="D12" i="4" l="1"/>
  <c r="E17" i="4"/>
  <c r="I2" i="28" l="1"/>
  <c r="H2" i="28"/>
  <c r="B6" i="7" l="1"/>
  <c r="L13" i="28" l="1"/>
  <c r="D14" i="4" l="1"/>
  <c r="L88" i="28" l="1"/>
  <c r="L89" i="28"/>
  <c r="L20" i="28"/>
  <c r="L17" i="28"/>
  <c r="L16" i="28"/>
  <c r="L68" i="28"/>
  <c r="L66" i="28"/>
  <c r="L65" i="28"/>
  <c r="L64" i="28"/>
  <c r="L63" i="28"/>
  <c r="L25" i="28"/>
  <c r="L24" i="28"/>
  <c r="L23" i="28"/>
  <c r="L22" i="28"/>
  <c r="L12" i="28"/>
  <c r="L86" i="28"/>
  <c r="L83" i="28"/>
  <c r="L29" i="28"/>
  <c r="L81" i="28"/>
  <c r="L43" i="28"/>
  <c r="L42" i="28"/>
  <c r="L59" i="28"/>
  <c r="L84" i="28"/>
  <c r="L40" i="28"/>
  <c r="L37" i="28"/>
  <c r="L36" i="28"/>
  <c r="L58" i="28"/>
  <c r="L57" i="28"/>
  <c r="L56" i="28"/>
  <c r="L55" i="28"/>
  <c r="L54" i="28"/>
  <c r="L53" i="28"/>
  <c r="L51" i="28"/>
  <c r="L50" i="28"/>
  <c r="L49" i="28"/>
  <c r="L48" i="28"/>
  <c r="L46" i="28"/>
  <c r="L45" i="28"/>
  <c r="L74" i="28"/>
  <c r="L34" i="28"/>
  <c r="L77" i="28"/>
  <c r="L73" i="28"/>
  <c r="L72" i="28"/>
  <c r="L71" i="28"/>
  <c r="L27" i="28" l="1"/>
  <c r="L62" i="28" l="1"/>
  <c r="L61" i="28" l="1"/>
  <c r="L19" i="28"/>
  <c r="L82" i="28"/>
  <c r="L39" i="28"/>
  <c r="L79" i="28"/>
  <c r="L32" i="28"/>
  <c r="L33" i="28"/>
  <c r="L38" i="28"/>
  <c r="U8" i="28"/>
  <c r="T8" i="28"/>
  <c r="S8" i="28"/>
  <c r="R8" i="28"/>
  <c r="V15" i="28" l="1"/>
  <c r="M15" i="28" s="1"/>
  <c r="N15" i="28" s="1"/>
  <c r="J15" i="28" s="1"/>
  <c r="V70" i="28"/>
  <c r="M70" i="28" s="1"/>
  <c r="N70" i="28" s="1"/>
  <c r="V87" i="28"/>
  <c r="M87" i="28" s="1"/>
  <c r="N87" i="28" s="1"/>
  <c r="V76" i="28"/>
  <c r="M76" i="28" s="1"/>
  <c r="N76" i="28" s="1"/>
  <c r="V28" i="28"/>
  <c r="M28" i="28" s="1"/>
  <c r="N28" i="28" s="1"/>
  <c r="V31" i="28"/>
  <c r="M31" i="28" s="1"/>
  <c r="N31" i="28" s="1"/>
  <c r="V72" i="28"/>
  <c r="M72" i="28" s="1"/>
  <c r="V20" i="28"/>
  <c r="M20" i="28" s="1"/>
  <c r="V62" i="28"/>
  <c r="M62" i="28" s="1"/>
  <c r="J320" i="35" s="1"/>
  <c r="V22" i="28"/>
  <c r="M22" i="28" s="1"/>
  <c r="V29" i="28"/>
  <c r="M29" i="28" s="1"/>
  <c r="V37" i="28"/>
  <c r="M37" i="28" s="1"/>
  <c r="V74" i="28"/>
  <c r="M74" i="28" s="1"/>
  <c r="V33" i="28"/>
  <c r="M33" i="28" s="1"/>
  <c r="V71" i="28"/>
  <c r="V89" i="28"/>
  <c r="M89" i="28" s="1"/>
  <c r="V17" i="28"/>
  <c r="M17" i="28" s="1"/>
  <c r="V65" i="28"/>
  <c r="M65" i="28" s="1"/>
  <c r="V61" i="28"/>
  <c r="M61" i="28" s="1"/>
  <c r="J297" i="35" s="1"/>
  <c r="V18" i="28"/>
  <c r="M18" i="28" s="1"/>
  <c r="N18" i="28" s="1"/>
  <c r="V21" i="28"/>
  <c r="M21" i="28" s="1"/>
  <c r="N21" i="28" s="1"/>
  <c r="V13" i="28"/>
  <c r="M13" i="28" s="1"/>
  <c r="V86" i="28"/>
  <c r="M86" i="28" s="1"/>
  <c r="V82" i="28"/>
  <c r="M82" i="28" s="1"/>
  <c r="J108" i="34" s="1"/>
  <c r="J107" i="34" s="1"/>
  <c r="V43" i="28"/>
  <c r="M43" i="28" s="1"/>
  <c r="V84" i="28"/>
  <c r="M84" i="28" s="1"/>
  <c r="V75" i="28"/>
  <c r="M75" i="28" s="1"/>
  <c r="V36" i="28"/>
  <c r="M36" i="28" s="1"/>
  <c r="V56" i="28"/>
  <c r="M56" i="28" s="1"/>
  <c r="V52" i="28"/>
  <c r="M52" i="28" s="1"/>
  <c r="N52" i="28" s="1"/>
  <c r="V48" i="28"/>
  <c r="M48" i="28" s="1"/>
  <c r="V45" i="28"/>
  <c r="M45" i="28" s="1"/>
  <c r="V34" i="28"/>
  <c r="M34" i="28" s="1"/>
  <c r="V19" i="28"/>
  <c r="M19" i="28" s="1"/>
  <c r="V30" i="28"/>
  <c r="M30" i="28" s="1"/>
  <c r="N30" i="28" s="1"/>
  <c r="V49" i="28"/>
  <c r="M49" i="28" s="1"/>
  <c r="V79" i="28"/>
  <c r="M79" i="28" s="1"/>
  <c r="V77" i="28"/>
  <c r="M77" i="28" s="1"/>
  <c r="V88" i="28"/>
  <c r="M88" i="28" s="1"/>
  <c r="V16" i="28"/>
  <c r="M16" i="28" s="1"/>
  <c r="V68" i="28"/>
  <c r="M68" i="28" s="1"/>
  <c r="V64" i="28"/>
  <c r="M64" i="28" s="1"/>
  <c r="V60" i="28"/>
  <c r="M60" i="28" s="1"/>
  <c r="N60" i="28" s="1"/>
  <c r="V27" i="28"/>
  <c r="M27" i="28" s="1"/>
  <c r="J144" i="36" s="1"/>
  <c r="V24" i="28"/>
  <c r="M24" i="28" s="1"/>
  <c r="V12" i="28"/>
  <c r="M12" i="28" s="1"/>
  <c r="V85" i="28"/>
  <c r="M85" i="28" s="1"/>
  <c r="N85" i="28" s="1"/>
  <c r="V81" i="28"/>
  <c r="M81" i="28" s="1"/>
  <c r="V42" i="28"/>
  <c r="M42" i="28" s="1"/>
  <c r="V40" i="28"/>
  <c r="M40" i="28" s="1"/>
  <c r="V39" i="28"/>
  <c r="M39" i="28" s="1"/>
  <c r="V35" i="28"/>
  <c r="M35" i="28" s="1"/>
  <c r="N35" i="28" s="1"/>
  <c r="V55" i="28"/>
  <c r="M55" i="28" s="1"/>
  <c r="V51" i="28"/>
  <c r="M51" i="28" s="1"/>
  <c r="V47" i="28"/>
  <c r="M47" i="28" s="1"/>
  <c r="N47" i="28" s="1"/>
  <c r="V44" i="28"/>
  <c r="M44" i="28" s="1"/>
  <c r="N44" i="28" s="1"/>
  <c r="V9" i="28"/>
  <c r="V90" i="28"/>
  <c r="M90" i="28" s="1"/>
  <c r="V66" i="28"/>
  <c r="M66" i="28" s="1"/>
  <c r="V25" i="28"/>
  <c r="M25" i="28" s="1"/>
  <c r="V69" i="28"/>
  <c r="M69" i="28" s="1"/>
  <c r="N69" i="28" s="1"/>
  <c r="V59" i="28"/>
  <c r="M59" i="28" s="1"/>
  <c r="V57" i="28"/>
  <c r="M57" i="28" s="1"/>
  <c r="J262" i="35" s="1"/>
  <c r="V53" i="28"/>
  <c r="M53" i="28" s="1"/>
  <c r="V78" i="28"/>
  <c r="M78" i="28" s="1"/>
  <c r="N78" i="28" s="1"/>
  <c r="V73" i="28"/>
  <c r="M73" i="28" s="1"/>
  <c r="J26" i="34" s="1"/>
  <c r="V10" i="28"/>
  <c r="V92" i="28"/>
  <c r="M92" i="28" s="1"/>
  <c r="N92" i="28" s="1"/>
  <c r="V67" i="28"/>
  <c r="M67" i="28" s="1"/>
  <c r="N67" i="28" s="1"/>
  <c r="V63" i="28"/>
  <c r="M63" i="28" s="1"/>
  <c r="V91" i="28"/>
  <c r="M91" i="28" s="1"/>
  <c r="N91" i="28" s="1"/>
  <c r="V26" i="28"/>
  <c r="M26" i="28" s="1"/>
  <c r="N26" i="28" s="1"/>
  <c r="V23" i="28"/>
  <c r="M23" i="28" s="1"/>
  <c r="V14" i="28"/>
  <c r="M14" i="28" s="1"/>
  <c r="V11" i="28"/>
  <c r="M11" i="28" s="1"/>
  <c r="N11" i="28" s="1"/>
  <c r="V83" i="28"/>
  <c r="M83" i="28" s="1"/>
  <c r="V80" i="28"/>
  <c r="M80" i="28" s="1"/>
  <c r="N80" i="28" s="1"/>
  <c r="V41" i="28"/>
  <c r="M41" i="28" s="1"/>
  <c r="N41" i="28" s="1"/>
  <c r="V38" i="28"/>
  <c r="M38" i="28" s="1"/>
  <c r="V58" i="28"/>
  <c r="M58" i="28" s="1"/>
  <c r="V54" i="28"/>
  <c r="M54" i="28" s="1"/>
  <c r="V50" i="28"/>
  <c r="M50" i="28" s="1"/>
  <c r="V46" i="28"/>
  <c r="M46" i="28" s="1"/>
  <c r="V32" i="28"/>
  <c r="M32" i="28" s="1"/>
  <c r="B3" i="28"/>
  <c r="J47" i="36" l="1"/>
  <c r="J46" i="36" s="1"/>
  <c r="AL15" i="28"/>
  <c r="AM15" i="28"/>
  <c r="AO15" i="28"/>
  <c r="AN15" i="28"/>
  <c r="N83" i="28"/>
  <c r="J83" i="28" s="1"/>
  <c r="AS83" i="28" s="1"/>
  <c r="J132" i="34"/>
  <c r="J131" i="34" s="1"/>
  <c r="N77" i="28"/>
  <c r="J60" i="34"/>
  <c r="J59" i="34" s="1"/>
  <c r="N66" i="28"/>
  <c r="J66" i="28" s="1"/>
  <c r="J376" i="35"/>
  <c r="J375" i="35" s="1"/>
  <c r="N79" i="28"/>
  <c r="J79" i="28" s="1"/>
  <c r="J78" i="34"/>
  <c r="J77" i="34" s="1"/>
  <c r="N56" i="28"/>
  <c r="J56" i="28" s="1"/>
  <c r="AS56" i="28" s="1"/>
  <c r="J252" i="35"/>
  <c r="J251" i="35" s="1"/>
  <c r="N74" i="28"/>
  <c r="J74" i="28" s="1"/>
  <c r="J40" i="34"/>
  <c r="J39" i="34" s="1"/>
  <c r="N24" i="28"/>
  <c r="J125" i="36"/>
  <c r="J124" i="36" s="1"/>
  <c r="N46" i="28"/>
  <c r="J46" i="28" s="1"/>
  <c r="AS46" i="28" s="1"/>
  <c r="J165" i="35"/>
  <c r="J164" i="35" s="1"/>
  <c r="N36" i="28"/>
  <c r="J65" i="35"/>
  <c r="J64" i="35" s="1"/>
  <c r="N32" i="28"/>
  <c r="J7" i="35"/>
  <c r="J6" i="35" s="1"/>
  <c r="N14" i="28"/>
  <c r="J14" i="28" s="1"/>
  <c r="AS14" i="28" s="1"/>
  <c r="J26" i="36"/>
  <c r="J25" i="36" s="1"/>
  <c r="N40" i="28"/>
  <c r="J40" i="28" s="1"/>
  <c r="AS40" i="28" s="1"/>
  <c r="J126" i="35"/>
  <c r="J125" i="35" s="1"/>
  <c r="N37" i="28"/>
  <c r="J37" i="28" s="1"/>
  <c r="AS37" i="28" s="1"/>
  <c r="J74" i="35"/>
  <c r="J73" i="35" s="1"/>
  <c r="J78" i="28"/>
  <c r="J69" i="34"/>
  <c r="J68" i="34" s="1"/>
  <c r="N64" i="28"/>
  <c r="J64" i="28" s="1"/>
  <c r="F108" i="28" s="1"/>
  <c r="J350" i="35"/>
  <c r="J349" i="35" s="1"/>
  <c r="N75" i="28"/>
  <c r="J75" i="28" s="1"/>
  <c r="AS75" i="28" s="1"/>
  <c r="J50" i="34"/>
  <c r="J49" i="34" s="1"/>
  <c r="N29" i="28"/>
  <c r="J162" i="36"/>
  <c r="J161" i="36" s="1"/>
  <c r="N58" i="28"/>
  <c r="J58" i="28" s="1"/>
  <c r="J278" i="35"/>
  <c r="J277" i="35" s="1"/>
  <c r="N53" i="28"/>
  <c r="J214" i="35"/>
  <c r="J213" i="35" s="1"/>
  <c r="N81" i="28"/>
  <c r="J98" i="34"/>
  <c r="J97" i="34" s="1"/>
  <c r="N68" i="28"/>
  <c r="O67" i="28" s="1"/>
  <c r="J386" i="35"/>
  <c r="J385" i="35" s="1"/>
  <c r="N19" i="28"/>
  <c r="J76" i="36"/>
  <c r="J75" i="36" s="1"/>
  <c r="N84" i="28"/>
  <c r="J84" i="28" s="1"/>
  <c r="AS84" i="28" s="1"/>
  <c r="J142" i="34"/>
  <c r="J141" i="34" s="1"/>
  <c r="N65" i="28"/>
  <c r="J65" i="28" s="1"/>
  <c r="F109" i="28" s="1"/>
  <c r="J359" i="35"/>
  <c r="J358" i="35" s="1"/>
  <c r="N22" i="28"/>
  <c r="J106" i="36"/>
  <c r="J105" i="36" s="1"/>
  <c r="N13" i="28"/>
  <c r="J13" i="28" s="1"/>
  <c r="AS13" i="28" s="1"/>
  <c r="J17" i="36"/>
  <c r="J16" i="36" s="1"/>
  <c r="N39" i="28"/>
  <c r="J39" i="28" s="1"/>
  <c r="AS39" i="28" s="1"/>
  <c r="J102" i="35"/>
  <c r="J101" i="35" s="1"/>
  <c r="N49" i="28"/>
  <c r="J49" i="28" s="1"/>
  <c r="AS49" i="28" s="1"/>
  <c r="J186" i="35"/>
  <c r="J185" i="35" s="1"/>
  <c r="N23" i="28"/>
  <c r="J23" i="28" s="1"/>
  <c r="AS23" i="28" s="1"/>
  <c r="J115" i="36"/>
  <c r="J114" i="36" s="1"/>
  <c r="N42" i="28"/>
  <c r="J137" i="35"/>
  <c r="J136" i="35" s="1"/>
  <c r="N61" i="28"/>
  <c r="J296" i="35"/>
  <c r="N38" i="28"/>
  <c r="J38" i="28" s="1"/>
  <c r="AS38" i="28" s="1"/>
  <c r="J83" i="35"/>
  <c r="J82" i="35" s="1"/>
  <c r="N57" i="28"/>
  <c r="J57" i="28" s="1"/>
  <c r="J261" i="35"/>
  <c r="N16" i="28"/>
  <c r="J56" i="36"/>
  <c r="J55" i="36" s="1"/>
  <c r="N34" i="28"/>
  <c r="J34" i="28" s="1"/>
  <c r="AS34" i="28" s="1"/>
  <c r="J46" i="35"/>
  <c r="J45" i="35" s="1"/>
  <c r="N43" i="28"/>
  <c r="J43" i="28" s="1"/>
  <c r="AS43" i="28" s="1"/>
  <c r="J146" i="35"/>
  <c r="J145" i="35" s="1"/>
  <c r="N17" i="28"/>
  <c r="J17" i="28" s="1"/>
  <c r="J66" i="36"/>
  <c r="J65" i="36" s="1"/>
  <c r="N62" i="28"/>
  <c r="J62" i="28" s="1"/>
  <c r="F106" i="28" s="1"/>
  <c r="J319" i="35"/>
  <c r="N25" i="28"/>
  <c r="J25" i="28" s="1"/>
  <c r="AS25" i="28" s="1"/>
  <c r="J134" i="36"/>
  <c r="J133" i="36" s="1"/>
  <c r="N33" i="28"/>
  <c r="J28" i="35"/>
  <c r="J27" i="35" s="1"/>
  <c r="N27" i="28"/>
  <c r="O26" i="28" s="1"/>
  <c r="J143" i="36"/>
  <c r="N73" i="28"/>
  <c r="J73" i="28" s="1"/>
  <c r="J25" i="34"/>
  <c r="N54" i="28"/>
  <c r="J54" i="28" s="1"/>
  <c r="AS54" i="28" s="1"/>
  <c r="J234" i="35"/>
  <c r="J233" i="35" s="1"/>
  <c r="N63" i="28"/>
  <c r="J63" i="28" s="1"/>
  <c r="F107" i="28" s="1"/>
  <c r="J340" i="35"/>
  <c r="J339" i="35" s="1"/>
  <c r="N59" i="28"/>
  <c r="J59" i="28" s="1"/>
  <c r="AS59" i="28" s="1"/>
  <c r="J287" i="35"/>
  <c r="J286" i="35" s="1"/>
  <c r="N51" i="28"/>
  <c r="J51" i="28" s="1"/>
  <c r="AS51" i="28" s="1"/>
  <c r="J204" i="35"/>
  <c r="J203" i="35" s="1"/>
  <c r="N12" i="28"/>
  <c r="J8" i="36"/>
  <c r="J7" i="36" s="1"/>
  <c r="N88" i="28"/>
  <c r="J163" i="34"/>
  <c r="J162" i="34" s="1"/>
  <c r="N45" i="28"/>
  <c r="J156" i="35"/>
  <c r="J155" i="35" s="1"/>
  <c r="N82" i="28"/>
  <c r="J82" i="28" s="1"/>
  <c r="AS82" i="28" s="1"/>
  <c r="N89" i="28"/>
  <c r="J173" i="34"/>
  <c r="J172" i="34" s="1"/>
  <c r="N20" i="28"/>
  <c r="J20" i="28" s="1"/>
  <c r="J96" i="36"/>
  <c r="J95" i="36" s="1"/>
  <c r="N50" i="28"/>
  <c r="J50" i="28" s="1"/>
  <c r="AS50" i="28" s="1"/>
  <c r="J195" i="35"/>
  <c r="J194" i="35" s="1"/>
  <c r="N90" i="28"/>
  <c r="J192" i="34"/>
  <c r="J191" i="34" s="1"/>
  <c r="N55" i="28"/>
  <c r="J55" i="28" s="1"/>
  <c r="AS55" i="28" s="1"/>
  <c r="J243" i="35"/>
  <c r="J242" i="35" s="1"/>
  <c r="N48" i="28"/>
  <c r="J176" i="35"/>
  <c r="J175" i="35" s="1"/>
  <c r="N86" i="28"/>
  <c r="O85" i="28" s="1"/>
  <c r="J153" i="34"/>
  <c r="J152" i="34" s="1"/>
  <c r="N72" i="28"/>
  <c r="J72" i="28" s="1"/>
  <c r="AS72" i="28" s="1"/>
  <c r="J17" i="34"/>
  <c r="J16" i="34" s="1"/>
  <c r="M71" i="28"/>
  <c r="M106" i="28" l="1"/>
  <c r="V52" i="38"/>
  <c r="O10" i="28"/>
  <c r="M107" i="28"/>
  <c r="V53" i="38"/>
  <c r="M109" i="28"/>
  <c r="V55" i="38"/>
  <c r="M108" i="28"/>
  <c r="V54" i="38"/>
  <c r="J24" i="28"/>
  <c r="AO24" i="28" s="1"/>
  <c r="AS58" i="28"/>
  <c r="F105" i="28"/>
  <c r="AS74" i="28"/>
  <c r="F98" i="28"/>
  <c r="F104" i="28"/>
  <c r="AS57" i="28"/>
  <c r="AS79" i="28"/>
  <c r="F99" i="28"/>
  <c r="AS73" i="28"/>
  <c r="F112" i="28"/>
  <c r="Y49" i="38" s="1"/>
  <c r="AS78" i="28"/>
  <c r="O11" i="28"/>
  <c r="J11" i="28" s="1"/>
  <c r="O60" i="28"/>
  <c r="O52" i="28"/>
  <c r="J52" i="28" s="1"/>
  <c r="O31" i="28"/>
  <c r="J31" i="28" s="1"/>
  <c r="O21" i="28"/>
  <c r="AL59" i="28"/>
  <c r="AM59" i="28"/>
  <c r="AN59" i="28"/>
  <c r="AO59" i="28"/>
  <c r="AL17" i="28"/>
  <c r="AM17" i="28"/>
  <c r="AN17" i="28"/>
  <c r="AO17" i="28"/>
  <c r="AL57" i="28"/>
  <c r="AM57" i="28"/>
  <c r="AN57" i="28"/>
  <c r="AO57" i="28"/>
  <c r="AL23" i="28"/>
  <c r="AM23" i="28"/>
  <c r="AN23" i="28"/>
  <c r="AO23" i="28"/>
  <c r="AL37" i="28"/>
  <c r="AM37" i="28"/>
  <c r="AN37" i="28"/>
  <c r="AO37" i="28"/>
  <c r="AM56" i="28"/>
  <c r="AN56" i="28"/>
  <c r="AO56" i="28"/>
  <c r="AL56" i="28"/>
  <c r="V62" i="4"/>
  <c r="AN83" i="28"/>
  <c r="AM83" i="28"/>
  <c r="AO83" i="28"/>
  <c r="AL83" i="28"/>
  <c r="AL82" i="28"/>
  <c r="AM82" i="28"/>
  <c r="AN82" i="28"/>
  <c r="AO82" i="28"/>
  <c r="AO73" i="28"/>
  <c r="AM73" i="28"/>
  <c r="AL73" i="28"/>
  <c r="AN73" i="28"/>
  <c r="AN78" i="28"/>
  <c r="AO78" i="28"/>
  <c r="AL78" i="28"/>
  <c r="AM78" i="28"/>
  <c r="AL63" i="28"/>
  <c r="AM63" i="28"/>
  <c r="AN63" i="28"/>
  <c r="AO63" i="28"/>
  <c r="AL43" i="28"/>
  <c r="AM43" i="28"/>
  <c r="AN43" i="28"/>
  <c r="AO43" i="28"/>
  <c r="AM38" i="28"/>
  <c r="AO38" i="28"/>
  <c r="AL38" i="28"/>
  <c r="AN38" i="28"/>
  <c r="AL49" i="28"/>
  <c r="AM49" i="28"/>
  <c r="AN49" i="28"/>
  <c r="AO49" i="28"/>
  <c r="AL65" i="28"/>
  <c r="AM65" i="28"/>
  <c r="AN65" i="28"/>
  <c r="AO65" i="28"/>
  <c r="AN75" i="28"/>
  <c r="AM75" i="28"/>
  <c r="AO75" i="28"/>
  <c r="AL75" i="28"/>
  <c r="AN40" i="28"/>
  <c r="AM40" i="28"/>
  <c r="AO40" i="28"/>
  <c r="AL40" i="28"/>
  <c r="V58" i="4"/>
  <c r="AM46" i="28"/>
  <c r="AO46" i="28"/>
  <c r="AL46" i="28"/>
  <c r="AN46" i="28"/>
  <c r="AL51" i="28"/>
  <c r="AM51" i="28"/>
  <c r="AN51" i="28"/>
  <c r="AO51" i="28"/>
  <c r="AM62" i="28"/>
  <c r="AL62" i="28"/>
  <c r="AN62" i="28"/>
  <c r="AO62" i="28"/>
  <c r="AL13" i="28"/>
  <c r="AM13" i="28"/>
  <c r="AN13" i="28"/>
  <c r="AO13" i="28"/>
  <c r="AL74" i="28"/>
  <c r="AM74" i="28"/>
  <c r="AN74" i="28"/>
  <c r="AO74" i="28"/>
  <c r="AL55" i="28"/>
  <c r="AM55" i="28"/>
  <c r="AN55" i="28"/>
  <c r="AO55" i="28"/>
  <c r="AL72" i="28"/>
  <c r="AM72" i="28"/>
  <c r="AN72" i="28"/>
  <c r="AO72" i="28"/>
  <c r="AO58" i="28"/>
  <c r="AN58" i="28"/>
  <c r="AL58" i="28"/>
  <c r="AM58" i="28"/>
  <c r="AM50" i="28"/>
  <c r="AN50" i="28"/>
  <c r="AL50" i="28"/>
  <c r="AO50" i="28"/>
  <c r="V60" i="4"/>
  <c r="AL20" i="28"/>
  <c r="AM20" i="28"/>
  <c r="AN20" i="28"/>
  <c r="AO20" i="28"/>
  <c r="AN54" i="28"/>
  <c r="AM54" i="28"/>
  <c r="AO54" i="28"/>
  <c r="AL54" i="28"/>
  <c r="AL25" i="28"/>
  <c r="AM25" i="28"/>
  <c r="AN25" i="28"/>
  <c r="AO25" i="28"/>
  <c r="S57" i="4"/>
  <c r="AL39" i="28"/>
  <c r="AM39" i="28"/>
  <c r="AN39" i="28"/>
  <c r="AO39" i="28"/>
  <c r="AL84" i="28"/>
  <c r="AM84" i="28"/>
  <c r="AN84" i="28"/>
  <c r="AO84" i="28"/>
  <c r="AM64" i="28"/>
  <c r="AN64" i="28"/>
  <c r="AO64" i="28"/>
  <c r="AL64" i="28"/>
  <c r="AM24" i="28"/>
  <c r="AN66" i="28"/>
  <c r="AO66" i="28"/>
  <c r="AL66" i="28"/>
  <c r="AM66" i="28"/>
  <c r="AL14" i="28"/>
  <c r="AM14" i="28"/>
  <c r="AN14" i="28"/>
  <c r="AO14" i="28"/>
  <c r="AO34" i="28"/>
  <c r="AL34" i="28"/>
  <c r="AM34" i="28"/>
  <c r="AN34" i="28"/>
  <c r="AM79" i="28"/>
  <c r="AN79" i="28"/>
  <c r="AO79" i="28"/>
  <c r="AL79" i="28"/>
  <c r="Y58" i="4"/>
  <c r="O41" i="28"/>
  <c r="J41" i="28" s="1"/>
  <c r="O44" i="28"/>
  <c r="J44" i="28" s="1"/>
  <c r="O18" i="28"/>
  <c r="J18" i="28" s="1"/>
  <c r="J77" i="28"/>
  <c r="AS77" i="28" s="1"/>
  <c r="O76" i="28"/>
  <c r="J76" i="28" s="1"/>
  <c r="O35" i="28"/>
  <c r="J35" i="28" s="1"/>
  <c r="O28" i="28"/>
  <c r="J28" i="28" s="1"/>
  <c r="O87" i="28"/>
  <c r="J87" i="28" s="1"/>
  <c r="O80" i="28"/>
  <c r="J80" i="28" s="1"/>
  <c r="O30" i="28"/>
  <c r="O47" i="28"/>
  <c r="J47" i="28" s="1"/>
  <c r="J29" i="28"/>
  <c r="J22" i="28"/>
  <c r="AS22" i="28" s="1"/>
  <c r="J88" i="28"/>
  <c r="AR98" i="28" s="1"/>
  <c r="J89" i="28"/>
  <c r="F113" i="28" s="1"/>
  <c r="J90" i="28"/>
  <c r="N71" i="28"/>
  <c r="O8" i="28" s="1"/>
  <c r="J8" i="34"/>
  <c r="J7" i="34" s="1"/>
  <c r="J33" i="28"/>
  <c r="AS33" i="28" s="1"/>
  <c r="J32" i="28"/>
  <c r="AS32" i="28" s="1"/>
  <c r="J67" i="28"/>
  <c r="J68" i="28"/>
  <c r="J85" i="28"/>
  <c r="J86" i="28"/>
  <c r="J61" i="28"/>
  <c r="J36" i="28"/>
  <c r="AS36" i="28" s="1"/>
  <c r="J42" i="28"/>
  <c r="AS42" i="28" s="1"/>
  <c r="J16" i="28"/>
  <c r="AR97" i="28" s="1"/>
  <c r="J81" i="28"/>
  <c r="AS81" i="28" s="1"/>
  <c r="J19" i="28"/>
  <c r="AS19" i="28" s="1"/>
  <c r="J48" i="28"/>
  <c r="AS48" i="28" s="1"/>
  <c r="J45" i="28"/>
  <c r="AS45" i="28" s="1"/>
  <c r="J53" i="28"/>
  <c r="J12" i="28"/>
  <c r="J27" i="28"/>
  <c r="AS27" i="28" s="1"/>
  <c r="B7" i="7"/>
  <c r="X46" i="4"/>
  <c r="U46" i="4"/>
  <c r="R46" i="4"/>
  <c r="C42" i="4" s="1"/>
  <c r="B5" i="7" s="1"/>
  <c r="M8" i="4"/>
  <c r="C51" i="2"/>
  <c r="C53" i="2"/>
  <c r="C58" i="2"/>
  <c r="C61" i="2"/>
  <c r="C68" i="2"/>
  <c r="F74" i="2" s="1"/>
  <c r="AS24" i="28" l="1"/>
  <c r="AN24" i="28"/>
  <c r="AL24" i="28"/>
  <c r="M104" i="28"/>
  <c r="V50" i="38"/>
  <c r="W50" i="38" s="1"/>
  <c r="M105" i="28"/>
  <c r="V51" i="38"/>
  <c r="M99" i="28"/>
  <c r="S51" i="38"/>
  <c r="M98" i="28"/>
  <c r="S50" i="38"/>
  <c r="T50" i="38" s="1"/>
  <c r="M113" i="28"/>
  <c r="Y50" i="38"/>
  <c r="Z50" i="38" s="1"/>
  <c r="AR95" i="28"/>
  <c r="AS29" i="28"/>
  <c r="F103" i="28"/>
  <c r="V49" i="38" s="1"/>
  <c r="W49" i="38" s="1"/>
  <c r="AS53" i="28"/>
  <c r="AS86" i="28"/>
  <c r="F100" i="28"/>
  <c r="F114" i="28"/>
  <c r="F110" i="28"/>
  <c r="F101" i="28"/>
  <c r="M112" i="28"/>
  <c r="AR96" i="28"/>
  <c r="AS12" i="28"/>
  <c r="AJ53" i="38"/>
  <c r="AK53" i="38" s="1"/>
  <c r="AJ53" i="4"/>
  <c r="AK53" i="4" s="1"/>
  <c r="AJ52" i="38"/>
  <c r="AK52" i="38" s="1"/>
  <c r="AJ52" i="4"/>
  <c r="AK52" i="4" s="1"/>
  <c r="K5" i="4"/>
  <c r="K5" i="38"/>
  <c r="AL27" i="28"/>
  <c r="AM27" i="28"/>
  <c r="AN27" i="28"/>
  <c r="AO27" i="28"/>
  <c r="AN12" i="28"/>
  <c r="AO12" i="28"/>
  <c r="AL12" i="28"/>
  <c r="AM12" i="28"/>
  <c r="V53" i="4"/>
  <c r="W53" i="4" s="1"/>
  <c r="W53" i="38"/>
  <c r="AL47" i="28"/>
  <c r="AM47" i="28"/>
  <c r="AN47" i="28"/>
  <c r="AO47" i="28"/>
  <c r="AC61" i="4"/>
  <c r="AC62" i="4"/>
  <c r="AL77" i="28"/>
  <c r="AM77" i="28"/>
  <c r="AN77" i="28"/>
  <c r="AO77" i="28"/>
  <c r="AC60" i="4"/>
  <c r="AL45" i="28"/>
  <c r="AM45" i="28"/>
  <c r="AN45" i="28"/>
  <c r="AO45" i="28"/>
  <c r="AL86" i="28"/>
  <c r="AM86" i="28"/>
  <c r="AN86" i="28"/>
  <c r="AO86" i="28"/>
  <c r="AC59" i="4"/>
  <c r="AO48" i="28"/>
  <c r="AN48" i="28"/>
  <c r="AL48" i="28"/>
  <c r="AM48" i="28"/>
  <c r="Z52" i="38"/>
  <c r="AO85" i="28"/>
  <c r="AM85" i="28"/>
  <c r="AL85" i="28"/>
  <c r="AN85" i="28"/>
  <c r="Y59" i="4"/>
  <c r="AL89" i="28"/>
  <c r="AM89" i="28"/>
  <c r="AN89" i="28"/>
  <c r="AO89" i="28"/>
  <c r="Y60" i="4"/>
  <c r="Y51" i="4"/>
  <c r="AL80" i="28"/>
  <c r="AM80" i="28"/>
  <c r="AN80" i="28"/>
  <c r="AO80" i="28"/>
  <c r="AN42" i="28"/>
  <c r="AL42" i="28"/>
  <c r="AM42" i="28"/>
  <c r="AO42" i="28"/>
  <c r="V51" i="4"/>
  <c r="W51" i="4" s="1"/>
  <c r="W51" i="38"/>
  <c r="AL41" i="28"/>
  <c r="AM41" i="28"/>
  <c r="AN41" i="28"/>
  <c r="AO41" i="28"/>
  <c r="I42" i="4"/>
  <c r="AM68" i="28"/>
  <c r="AO68" i="28"/>
  <c r="AN68" i="28"/>
  <c r="AL68" i="28"/>
  <c r="AL88" i="28"/>
  <c r="AN88" i="28"/>
  <c r="AO88" i="28"/>
  <c r="AM88" i="28"/>
  <c r="W52" i="38"/>
  <c r="AN44" i="28"/>
  <c r="AO44" i="28"/>
  <c r="AL44" i="28"/>
  <c r="AM44" i="28"/>
  <c r="V59" i="4"/>
  <c r="V54" i="4"/>
  <c r="W54" i="4" s="1"/>
  <c r="W54" i="38"/>
  <c r="AO52" i="28"/>
  <c r="AL52" i="28"/>
  <c r="AM52" i="28"/>
  <c r="AN52" i="28"/>
  <c r="AO36" i="28"/>
  <c r="AN36" i="28"/>
  <c r="AL36" i="28"/>
  <c r="AM36" i="28"/>
  <c r="AL53" i="28"/>
  <c r="AM53" i="28"/>
  <c r="AN53" i="28"/>
  <c r="AO53" i="28"/>
  <c r="V61" i="4"/>
  <c r="C53" i="4"/>
  <c r="AM81" i="28"/>
  <c r="AN81" i="28"/>
  <c r="AL81" i="28"/>
  <c r="AO81" i="28"/>
  <c r="V56" i="4"/>
  <c r="W56" i="4" s="1"/>
  <c r="AL67" i="28"/>
  <c r="AM67" i="28"/>
  <c r="AN67" i="28"/>
  <c r="AO67" i="28"/>
  <c r="AN22" i="28"/>
  <c r="AO22" i="28"/>
  <c r="AL22" i="28"/>
  <c r="AM22" i="28"/>
  <c r="AL28" i="28"/>
  <c r="AM28" i="28"/>
  <c r="AN28" i="28"/>
  <c r="AO28" i="28"/>
  <c r="S58" i="4"/>
  <c r="AO16" i="28"/>
  <c r="AN16" i="28"/>
  <c r="AL16" i="28"/>
  <c r="AM16" i="28"/>
  <c r="AN32" i="28"/>
  <c r="AM32" i="28"/>
  <c r="AO32" i="28"/>
  <c r="AL32" i="28"/>
  <c r="AL29" i="28"/>
  <c r="AM29" i="28"/>
  <c r="AN29" i="28"/>
  <c r="AO29" i="28"/>
  <c r="AL35" i="28"/>
  <c r="AM35" i="28"/>
  <c r="AN35" i="28"/>
  <c r="AO35" i="28"/>
  <c r="S60" i="4"/>
  <c r="AL19" i="28"/>
  <c r="AM19" i="28"/>
  <c r="AN19" i="28"/>
  <c r="AO19" i="28"/>
  <c r="AO18" i="28"/>
  <c r="AL18" i="28"/>
  <c r="AM18" i="28"/>
  <c r="AN18" i="28"/>
  <c r="S56" i="4"/>
  <c r="S49" i="4"/>
  <c r="AL11" i="28"/>
  <c r="AM11" i="28"/>
  <c r="AN11" i="28"/>
  <c r="AO11" i="28"/>
  <c r="AO61" i="28"/>
  <c r="AL61" i="28"/>
  <c r="AM61" i="28"/>
  <c r="AN61" i="28"/>
  <c r="V63" i="4"/>
  <c r="V49" i="4"/>
  <c r="W49" i="4" s="1"/>
  <c r="AL31" i="28"/>
  <c r="AM31" i="28"/>
  <c r="AN31" i="28"/>
  <c r="AO31" i="28"/>
  <c r="AM33" i="28"/>
  <c r="AO33" i="28"/>
  <c r="AN33" i="28"/>
  <c r="AL33" i="28"/>
  <c r="S59" i="4"/>
  <c r="AL76" i="28"/>
  <c r="AM76" i="28"/>
  <c r="AN76" i="28"/>
  <c r="AO76" i="28"/>
  <c r="V65" i="4"/>
  <c r="Y53" i="4"/>
  <c r="Z53" i="4" s="1"/>
  <c r="Z53" i="38"/>
  <c r="AL87" i="28"/>
  <c r="AM87" i="28"/>
  <c r="AN87" i="28"/>
  <c r="AO87" i="28"/>
  <c r="AO90" i="28"/>
  <c r="AM90" i="28"/>
  <c r="AN90" i="28"/>
  <c r="AL90" i="28"/>
  <c r="S53" i="4"/>
  <c r="T53" i="4" s="1"/>
  <c r="O70" i="28"/>
  <c r="J70" i="28" s="1"/>
  <c r="O69" i="28"/>
  <c r="S9" i="4"/>
  <c r="S10" i="4" s="1"/>
  <c r="Y52" i="4"/>
  <c r="V52" i="4"/>
  <c r="W52" i="4" s="1"/>
  <c r="Y50" i="4"/>
  <c r="Z50" i="4" s="1"/>
  <c r="V50" i="4"/>
  <c r="W50" i="4" s="1"/>
  <c r="S50" i="4"/>
  <c r="T50" i="4" s="1"/>
  <c r="J71" i="28"/>
  <c r="T46" i="4"/>
  <c r="B2" i="28"/>
  <c r="H67" i="4"/>
  <c r="L67" i="4"/>
  <c r="J21" i="28"/>
  <c r="J26" i="28"/>
  <c r="J92" i="28"/>
  <c r="J60" i="28"/>
  <c r="B67" i="4"/>
  <c r="B69" i="4"/>
  <c r="C67" i="2"/>
  <c r="H69" i="4"/>
  <c r="M114" i="28" l="1"/>
  <c r="Y51" i="38"/>
  <c r="Z51" i="38" s="1"/>
  <c r="M110" i="28"/>
  <c r="V56" i="38"/>
  <c r="W56" i="38" s="1"/>
  <c r="M101" i="28"/>
  <c r="S53" i="38"/>
  <c r="T53" i="38" s="1"/>
  <c r="M100" i="28"/>
  <c r="S52" i="38"/>
  <c r="T52" i="38" s="1"/>
  <c r="N102" i="28"/>
  <c r="M103" i="28"/>
  <c r="N111" i="28"/>
  <c r="AS71" i="28"/>
  <c r="AS94" i="28" s="1"/>
  <c r="AJ51" i="38" s="1"/>
  <c r="AK51" i="38" s="1"/>
  <c r="F97" i="28"/>
  <c r="S49" i="38" s="1"/>
  <c r="T49" i="38" s="1"/>
  <c r="AR94" i="28"/>
  <c r="AM71" i="28"/>
  <c r="AN71" i="28"/>
  <c r="AL71" i="28"/>
  <c r="AO71" i="28"/>
  <c r="AJ48" i="4"/>
  <c r="AJ48" i="38"/>
  <c r="AL92" i="28"/>
  <c r="AM92" i="28"/>
  <c r="AN92" i="28"/>
  <c r="AO92" i="28"/>
  <c r="H67" i="38"/>
  <c r="B9" i="7" s="1"/>
  <c r="I42" i="38"/>
  <c r="S52" i="4"/>
  <c r="T52" i="4" s="1"/>
  <c r="AN26" i="28"/>
  <c r="AO26" i="28"/>
  <c r="AL26" i="28"/>
  <c r="AM26" i="28"/>
  <c r="Y49" i="4"/>
  <c r="Z49" i="4" s="1"/>
  <c r="Z49" i="38"/>
  <c r="AL70" i="28"/>
  <c r="AM70" i="28"/>
  <c r="AN70" i="28"/>
  <c r="AO70" i="28"/>
  <c r="C53" i="38"/>
  <c r="L67" i="38"/>
  <c r="B10" i="7" s="1"/>
  <c r="S51" i="4"/>
  <c r="T51" i="4" s="1"/>
  <c r="T51" i="38"/>
  <c r="AL21" i="28"/>
  <c r="AM21" i="28"/>
  <c r="AN21" i="28"/>
  <c r="AO21" i="28"/>
  <c r="V55" i="4"/>
  <c r="W55" i="4" s="1"/>
  <c r="W55" i="38"/>
  <c r="AL60" i="28"/>
  <c r="AM60" i="28"/>
  <c r="AN60" i="28"/>
  <c r="AO60" i="28"/>
  <c r="J8" i="28"/>
  <c r="S11" i="4"/>
  <c r="S15" i="4" s="1"/>
  <c r="F25" i="4"/>
  <c r="J10" i="28"/>
  <c r="J9" i="28"/>
  <c r="J69" i="28"/>
  <c r="Z46" i="4"/>
  <c r="J91" i="28"/>
  <c r="J30" i="28"/>
  <c r="W46" i="4"/>
  <c r="D11" i="7"/>
  <c r="H70" i="4"/>
  <c r="B70" i="4"/>
  <c r="L68" i="4"/>
  <c r="D6" i="7"/>
  <c r="B68" i="4"/>
  <c r="D4" i="7"/>
  <c r="O111" i="28" l="1"/>
  <c r="B66" i="4"/>
  <c r="B66" i="38"/>
  <c r="L66" i="38"/>
  <c r="L70" i="38"/>
  <c r="L66" i="4"/>
  <c r="L70" i="4"/>
  <c r="I111" i="28"/>
  <c r="Z46" i="38"/>
  <c r="O102" i="28"/>
  <c r="AJ51" i="4"/>
  <c r="AK51" i="4" s="1"/>
  <c r="N96" i="28"/>
  <c r="M97" i="28"/>
  <c r="AG48" i="4"/>
  <c r="AG48" i="38"/>
  <c r="AM91" i="28"/>
  <c r="AN91" i="28"/>
  <c r="AL91" i="28"/>
  <c r="AO91" i="28"/>
  <c r="H68" i="4"/>
  <c r="S46" i="4"/>
  <c r="H43" i="4" s="1"/>
  <c r="AL10" i="28"/>
  <c r="AM10" i="28"/>
  <c r="AO10" i="28"/>
  <c r="AN10" i="28"/>
  <c r="AL30" i="28"/>
  <c r="AM30" i="28"/>
  <c r="AN30" i="28"/>
  <c r="AO30" i="28"/>
  <c r="V64" i="4"/>
  <c r="AL69" i="28"/>
  <c r="AM69" i="28"/>
  <c r="AN69" i="28"/>
  <c r="AO69" i="28"/>
  <c r="S12" i="4"/>
  <c r="D25" i="4" s="1"/>
  <c r="Y46" i="4"/>
  <c r="H54" i="4" s="1"/>
  <c r="V46" i="4"/>
  <c r="N43" i="4" s="1"/>
  <c r="K11" i="4"/>
  <c r="J11" i="4"/>
  <c r="H11" i="4"/>
  <c r="I102" i="28" l="1"/>
  <c r="W46" i="38"/>
  <c r="Z9" i="38"/>
  <c r="Y46" i="38"/>
  <c r="H54" i="38" s="1"/>
  <c r="O96" i="28"/>
  <c r="I96" i="28" s="1"/>
  <c r="Z10" i="4"/>
  <c r="AO8" i="28"/>
  <c r="AC53" i="38" s="1"/>
  <c r="AD53" i="38" s="1"/>
  <c r="AM8" i="28"/>
  <c r="AC51" i="38" s="1"/>
  <c r="AD51" i="38" s="1"/>
  <c r="AN8" i="28"/>
  <c r="AC52" i="38" s="1"/>
  <c r="AD52" i="38" s="1"/>
  <c r="AL8" i="28"/>
  <c r="F13" i="4"/>
  <c r="Z8" i="38" l="1"/>
  <c r="V46" i="38"/>
  <c r="N43" i="38" s="1"/>
  <c r="Z10" i="38"/>
  <c r="S46" i="38"/>
  <c r="H43" i="38" s="1"/>
  <c r="J95" i="28"/>
  <c r="S9" i="38" s="1"/>
  <c r="S10" i="38" s="1"/>
  <c r="F25" i="38" s="1"/>
  <c r="T46" i="38"/>
  <c r="AC50" i="4"/>
  <c r="AD50" i="4" s="1"/>
  <c r="AC51" i="4"/>
  <c r="AD51" i="4" s="1"/>
  <c r="AC52" i="4"/>
  <c r="AD52" i="4" s="1"/>
  <c r="AC53" i="4"/>
  <c r="AD53" i="4" s="1"/>
  <c r="AC50" i="38"/>
  <c r="AD50" i="38" s="1"/>
  <c r="F1" i="7"/>
  <c r="J17" i="4"/>
  <c r="J16" i="4"/>
  <c r="E16" i="4"/>
  <c r="J15" i="4"/>
  <c r="E15" i="4"/>
  <c r="J13" i="4"/>
  <c r="D13" i="4"/>
  <c r="D11" i="4"/>
  <c r="J10" i="4"/>
  <c r="D10" i="4"/>
  <c r="J9" i="4"/>
  <c r="D9" i="4"/>
  <c r="J8" i="4"/>
  <c r="D8" i="4"/>
  <c r="N5" i="4"/>
  <c r="R69" i="2"/>
  <c r="R68" i="2"/>
  <c r="L68" i="2"/>
  <c r="N67" i="2"/>
  <c r="O67" i="2" s="1"/>
  <c r="R66" i="2"/>
  <c r="J66" i="2"/>
  <c r="L66" i="2" s="1"/>
  <c r="R65" i="2"/>
  <c r="J65" i="2"/>
  <c r="N65" i="2" s="1"/>
  <c r="R64" i="2"/>
  <c r="J64" i="2"/>
  <c r="N64" i="2" s="1"/>
  <c r="R63" i="2"/>
  <c r="N63" i="2"/>
  <c r="O63" i="2" s="1"/>
  <c r="R62" i="2"/>
  <c r="N62" i="2"/>
  <c r="O62" i="2" s="1"/>
  <c r="R61" i="2"/>
  <c r="R60" i="2"/>
  <c r="J60" i="2"/>
  <c r="N60" i="2" s="1"/>
  <c r="R59" i="2"/>
  <c r="N59" i="2"/>
  <c r="O59" i="2" s="1"/>
  <c r="R58" i="2"/>
  <c r="R57" i="2"/>
  <c r="N57" i="2"/>
  <c r="O57" i="2" s="1"/>
  <c r="R56" i="2"/>
  <c r="N56" i="2"/>
  <c r="O56" i="2" s="1"/>
  <c r="R55" i="2"/>
  <c r="N55" i="2"/>
  <c r="O55" i="2" s="1"/>
  <c r="R54" i="2"/>
  <c r="N54" i="2"/>
  <c r="O54" i="2" s="1"/>
  <c r="R53" i="2"/>
  <c r="R52" i="2"/>
  <c r="N52" i="2"/>
  <c r="O52" i="2" s="1"/>
  <c r="R51" i="2"/>
  <c r="D43" i="2"/>
  <c r="S11" i="38" l="1"/>
  <c r="S12" i="38" s="1"/>
  <c r="D25" i="38" s="1"/>
  <c r="L65" i="2"/>
  <c r="L70" i="2" s="1"/>
  <c r="N66" i="2"/>
  <c r="J61" i="2"/>
  <c r="N61" i="2" s="1"/>
  <c r="J53" i="2"/>
  <c r="J58" i="2"/>
  <c r="J51" i="2"/>
  <c r="O65" i="2"/>
  <c r="J68" i="2"/>
  <c r="O60" i="2"/>
  <c r="O66" i="2"/>
  <c r="O64" i="2"/>
  <c r="S15" i="38" l="1"/>
  <c r="S16" i="38" s="1"/>
  <c r="N53" i="2"/>
  <c r="O61" i="2"/>
  <c r="N51" i="2"/>
  <c r="N68" i="2"/>
  <c r="O68" i="2" s="1"/>
  <c r="N58" i="2"/>
  <c r="J70" i="2"/>
  <c r="O51" i="2" l="1"/>
  <c r="O53" i="2"/>
  <c r="K68" i="2"/>
  <c r="O70" i="2"/>
  <c r="K60" i="2"/>
  <c r="K53" i="2"/>
  <c r="K70" i="2"/>
  <c r="K66" i="2"/>
  <c r="K64" i="2"/>
  <c r="O58" i="2"/>
  <c r="K65" i="2"/>
  <c r="K61" i="2"/>
  <c r="K51" i="2"/>
  <c r="K58" i="2"/>
  <c r="O71" i="2" l="1"/>
  <c r="T49" i="4" l="1"/>
  <c r="Z51" i="4" l="1"/>
  <c r="Z9" i="4"/>
  <c r="Z52" i="4"/>
  <c r="Z8" i="4" l="1"/>
  <c r="S1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日建設計 </author>
    <author>Junko ENDO</author>
  </authors>
  <commentList>
    <comment ref="C15" authorId="0" shapeId="0" xr:uid="{00000000-0006-0000-0100-000001000000}">
      <text>
        <r>
          <rPr>
            <sz val="9"/>
            <color indexed="81"/>
            <rFont val="ＭＳ Ｐゴシック"/>
            <family val="3"/>
            <charset val="128"/>
          </rPr>
          <t>2003/6等と入力して下さい。
2003年6月と表示されます。</t>
        </r>
      </text>
    </comment>
    <comment ref="C39" authorId="0" shapeId="0" xr:uid="{00000000-0006-0000-0100-000002000000}">
      <text>
        <r>
          <rPr>
            <sz val="9"/>
            <color indexed="81"/>
            <rFont val="ＭＳ Ｐゴシック"/>
            <family val="3"/>
            <charset val="128"/>
          </rPr>
          <t>2003/6/15等と入力して下さい。
2003年6月15日と表示されます。</t>
        </r>
      </text>
    </comment>
    <comment ref="B41" authorId="1" shapeId="0" xr:uid="{00000000-0006-0000-0100-000003000000}">
      <text>
        <r>
          <rPr>
            <sz val="9"/>
            <color indexed="81"/>
            <rFont val="ＭＳ Ｐゴシック"/>
            <family val="3"/>
            <charset val="128"/>
          </rPr>
          <t>第３者による評価結果の確認などを行っている場合は記述する。</t>
        </r>
      </text>
    </comment>
    <comment ref="C41" authorId="0" shapeId="0" xr:uid="{00000000-0006-0000-0100-000004000000}">
      <text>
        <r>
          <rPr>
            <sz val="9"/>
            <color indexed="81"/>
            <rFont val="ＭＳ Ｐゴシック"/>
            <family val="3"/>
            <charset val="128"/>
          </rPr>
          <t>2003/6/15等と入力して下さい。
2003年6月15日と表示されます。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F3" authorId="0" shapeId="0" xr:uid="{00000000-0006-0000-0300-000001000000}">
      <text>
        <r>
          <rPr>
            <b/>
            <sz val="9"/>
            <color indexed="81"/>
            <rFont val="ＭＳ Ｐゴシック"/>
            <family val="3"/>
            <charset val="128"/>
          </rPr>
          <t xml:space="preserve"> 計画上の配慮事項：100字以内で記述してください。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<sst xmlns="http://schemas.openxmlformats.org/spreadsheetml/2006/main" count="1916" uniqueCount="1080">
  <si>
    <t>１地域</t>
    <rPh sb="1" eb="3">
      <t>チイキ</t>
    </rPh>
    <phoneticPr fontId="23"/>
  </si>
  <si>
    <t>２地域</t>
    <rPh sb="1" eb="3">
      <t>チイキ</t>
    </rPh>
    <phoneticPr fontId="23"/>
  </si>
  <si>
    <t>３地域</t>
    <rPh sb="1" eb="3">
      <t>チイキ</t>
    </rPh>
    <phoneticPr fontId="23"/>
  </si>
  <si>
    <t>４地域</t>
    <rPh sb="1" eb="3">
      <t>チイキ</t>
    </rPh>
    <phoneticPr fontId="23"/>
  </si>
  <si>
    <t>５地域</t>
    <rPh sb="1" eb="3">
      <t>チイキ</t>
    </rPh>
    <phoneticPr fontId="23"/>
  </si>
  <si>
    <t>６地域</t>
    <rPh sb="1" eb="3">
      <t>チイキ</t>
    </rPh>
    <phoneticPr fontId="23"/>
  </si>
  <si>
    <t>７地域</t>
    <rPh sb="1" eb="3">
      <t>チイキ</t>
    </rPh>
    <phoneticPr fontId="23"/>
  </si>
  <si>
    <t>８地域</t>
    <rPh sb="1" eb="3">
      <t>チイキ</t>
    </rPh>
    <phoneticPr fontId="23"/>
  </si>
  <si>
    <t>商業地域、防火地域</t>
    <rPh sb="0" eb="2">
      <t>ショウギョウ</t>
    </rPh>
    <rPh sb="2" eb="4">
      <t>チイキ</t>
    </rPh>
    <rPh sb="5" eb="7">
      <t>ボウカ</t>
    </rPh>
    <rPh sb="7" eb="9">
      <t>チイキ</t>
    </rPh>
    <phoneticPr fontId="23"/>
  </si>
  <si>
    <t>地上○○F</t>
    <rPh sb="0" eb="2">
      <t>チジョウ</t>
    </rPh>
    <phoneticPr fontId="23"/>
  </si>
  <si>
    <t>用途地域</t>
    <rPh sb="0" eb="2">
      <t>ﾖｳﾄ</t>
    </rPh>
    <rPh sb="2" eb="4">
      <t>ﾁｲｷ</t>
    </rPh>
    <phoneticPr fontId="35" type="noConversion"/>
  </si>
  <si>
    <t>●標準計算</t>
    <rPh sb="1" eb="3">
      <t>ヒョウジュン</t>
    </rPh>
    <rPh sb="3" eb="5">
      <t>ケイサン</t>
    </rPh>
    <phoneticPr fontId="23"/>
  </si>
  <si>
    <t>●個別計算</t>
    <rPh sb="1" eb="3">
      <t>コベツ</t>
    </rPh>
    <rPh sb="3" eb="5">
      <t>ケイサン</t>
    </rPh>
    <phoneticPr fontId="23"/>
  </si>
  <si>
    <t>レベル３を満たさない。</t>
  </si>
  <si>
    <t>簡易評価</t>
    <rPh sb="0" eb="2">
      <t>カンイ</t>
    </rPh>
    <rPh sb="2" eb="4">
      <t>ヒョウカ</t>
    </rPh>
    <phoneticPr fontId="23"/>
  </si>
  <si>
    <t>○○○</t>
    <phoneticPr fontId="23"/>
  </si>
  <si>
    <t>省エネルギー計画書による評価</t>
    <rPh sb="0" eb="1">
      <t>ショウ</t>
    </rPh>
    <rPh sb="6" eb="9">
      <t>ケイカクショ</t>
    </rPh>
    <rPh sb="12" eb="14">
      <t>ヒョウカ</t>
    </rPh>
    <phoneticPr fontId="23"/>
  </si>
  <si>
    <t>竣工段階</t>
    <rPh sb="0" eb="2">
      <t>シュンコウ</t>
    </rPh>
    <rPh sb="2" eb="4">
      <t>ダンカイ</t>
    </rPh>
    <phoneticPr fontId="23"/>
  </si>
  <si>
    <t>標準計算</t>
    <rPh sb="0" eb="2">
      <t>ヒョウジュン</t>
    </rPh>
    <rPh sb="2" eb="4">
      <t>ケイサン</t>
    </rPh>
    <phoneticPr fontId="23"/>
  </si>
  <si>
    <t>2) 個別用途入力</t>
    <rPh sb="3" eb="5">
      <t>コベツ</t>
    </rPh>
    <rPh sb="5" eb="7">
      <t>ヨウト</t>
    </rPh>
    <rPh sb="7" eb="9">
      <t>ニュウリョク</t>
    </rPh>
    <phoneticPr fontId="23"/>
  </si>
  <si>
    <t>①用途別延床面積　　</t>
    <rPh sb="1" eb="3">
      <t>ヨウト</t>
    </rPh>
    <rPh sb="3" eb="4">
      <t>ベツ</t>
    </rPh>
    <rPh sb="4" eb="5">
      <t>ノ</t>
    </rPh>
    <rPh sb="5" eb="6">
      <t>ユカ</t>
    </rPh>
    <rPh sb="6" eb="8">
      <t>メンセキ</t>
    </rPh>
    <phoneticPr fontId="23"/>
  </si>
  <si>
    <t>事務所</t>
  </si>
  <si>
    <t xml:space="preserve"> 学校</t>
  </si>
  <si>
    <t>学校</t>
  </si>
  <si>
    <t xml:space="preserve"> 物販店</t>
  </si>
  <si>
    <t>物販店</t>
  </si>
  <si>
    <t xml:space="preserve"> 飲食店</t>
  </si>
  <si>
    <t>飲食店</t>
  </si>
  <si>
    <t xml:space="preserve"> 集会所</t>
    <rPh sb="1" eb="3">
      <t>シュウカイ</t>
    </rPh>
    <rPh sb="3" eb="4">
      <t>ジョ</t>
    </rPh>
    <phoneticPr fontId="23"/>
  </si>
  <si>
    <t>集会所</t>
    <rPh sb="2" eb="3">
      <t>ショ</t>
    </rPh>
    <phoneticPr fontId="23"/>
  </si>
  <si>
    <t xml:space="preserve"> 工場</t>
    <rPh sb="1" eb="3">
      <t>コウジョウ</t>
    </rPh>
    <phoneticPr fontId="23"/>
  </si>
  <si>
    <t>病院</t>
  </si>
  <si>
    <t xml:space="preserve"> 病院</t>
  </si>
  <si>
    <t xml:space="preserve"> ホテル</t>
  </si>
  <si>
    <t>集合住宅</t>
  </si>
  <si>
    <t xml:space="preserve"> 集合住宅</t>
  </si>
  <si>
    <t>工場</t>
    <rPh sb="0" eb="2">
      <t>コウジョウ</t>
    </rPh>
    <phoneticPr fontId="23"/>
  </si>
  <si>
    <t>② 住居・宿泊部分の比率</t>
    <rPh sb="2" eb="4">
      <t>ジュウキョ</t>
    </rPh>
    <rPh sb="5" eb="7">
      <t>シュクハク</t>
    </rPh>
    <rPh sb="7" eb="9">
      <t>ブブン</t>
    </rPh>
    <rPh sb="10" eb="12">
      <t>ヒリツ</t>
    </rPh>
    <phoneticPr fontId="23"/>
  </si>
  <si>
    <t>合計</t>
    <rPh sb="0" eb="2">
      <t>ゴウケイ</t>
    </rPh>
    <phoneticPr fontId="23"/>
  </si>
  <si>
    <t>バージョン</t>
    <phoneticPr fontId="23"/>
  </si>
  <si>
    <t>共用部</t>
    <rPh sb="0" eb="3">
      <t>キョウヨウブ</t>
    </rPh>
    <phoneticPr fontId="23"/>
  </si>
  <si>
    <t>人・時間あたり指標</t>
    <rPh sb="0" eb="1">
      <t>ニン</t>
    </rPh>
    <rPh sb="2" eb="4">
      <t>ジカン</t>
    </rPh>
    <rPh sb="7" eb="9">
      <t>シヒョウ</t>
    </rPh>
    <phoneticPr fontId="23"/>
  </si>
  <si>
    <t>竣工年</t>
    <rPh sb="0" eb="2">
      <t>ｼｭﾝｺｳ</t>
    </rPh>
    <rPh sb="2" eb="3">
      <t>ﾈﾝ</t>
    </rPh>
    <phoneticPr fontId="35" type="noConversion"/>
  </si>
  <si>
    <t>評価の実施日</t>
    <rPh sb="0" eb="2">
      <t>ヒョウカ</t>
    </rPh>
    <rPh sb="3" eb="6">
      <t>ジッシビ</t>
    </rPh>
    <phoneticPr fontId="23"/>
  </si>
  <si>
    <t>敷地面積</t>
    <rPh sb="0" eb="2">
      <t>ｼｷﾁ</t>
    </rPh>
    <rPh sb="2" eb="4">
      <t>ﾒﾝｾｷ</t>
    </rPh>
    <phoneticPr fontId="35" type="noConversion"/>
  </si>
  <si>
    <t>作成者</t>
    <rPh sb="0" eb="3">
      <t>サクセイシャ</t>
    </rPh>
    <phoneticPr fontId="23"/>
  </si>
  <si>
    <t>建築面積</t>
    <rPh sb="0" eb="2">
      <t>ｹﾝﾁｸ</t>
    </rPh>
    <rPh sb="2" eb="4">
      <t>ﾒﾝｾｷ</t>
    </rPh>
    <phoneticPr fontId="35" type="noConversion"/>
  </si>
  <si>
    <t>確認日</t>
    <rPh sb="0" eb="2">
      <t>カクニン</t>
    </rPh>
    <rPh sb="2" eb="3">
      <t>ビ</t>
    </rPh>
    <phoneticPr fontId="23"/>
  </si>
  <si>
    <t>延床面積</t>
    <rPh sb="0" eb="1">
      <t>ﾉ</t>
    </rPh>
    <rPh sb="1" eb="4">
      <t>ﾕｶﾒﾝｾｷ</t>
    </rPh>
    <phoneticPr fontId="35" type="noConversion"/>
  </si>
  <si>
    <t>確認者</t>
    <rPh sb="0" eb="2">
      <t>カクニン</t>
    </rPh>
    <rPh sb="2" eb="3">
      <t>シャ</t>
    </rPh>
    <phoneticPr fontId="23"/>
  </si>
  <si>
    <t>(blank star)</t>
    <phoneticPr fontId="23"/>
  </si>
  <si>
    <t>改修工事期間</t>
  </si>
  <si>
    <t>改修対象項目</t>
  </si>
  <si>
    <t>躯体</t>
  </si>
  <si>
    <t>改修目的</t>
  </si>
  <si>
    <t>外装</t>
  </si>
  <si>
    <t>改修後の想定使用年数</t>
    <rPh sb="6" eb="8">
      <t>シヨウ</t>
    </rPh>
    <phoneticPr fontId="23"/>
  </si>
  <si>
    <t>内装</t>
  </si>
  <si>
    <t>現在までの主な改修履歴</t>
  </si>
  <si>
    <t>設備</t>
  </si>
  <si>
    <t>○○ビル</t>
    <phoneticPr fontId="23"/>
  </si>
  <si>
    <t>XXX</t>
    <phoneticPr fontId="23"/>
  </si>
  <si>
    <t>㎡</t>
    <phoneticPr fontId="23"/>
  </si>
  <si>
    <t>XXX</t>
    <phoneticPr fontId="23"/>
  </si>
  <si>
    <t>㎡</t>
    <phoneticPr fontId="23"/>
  </si>
  <si>
    <t>○○</t>
    <phoneticPr fontId="23"/>
  </si>
  <si>
    <t>XX</t>
    <phoneticPr fontId="23"/>
  </si>
  <si>
    <t>XXX</t>
    <phoneticPr fontId="23"/>
  </si>
  <si>
    <r>
      <t>c</t>
    </r>
    <r>
      <rPr>
        <sz val="11"/>
        <rFont val="ＭＳ Ｐゴシック"/>
        <family val="3"/>
        <charset val="128"/>
      </rPr>
      <t>ommon</t>
    </r>
    <phoneticPr fontId="23"/>
  </si>
  <si>
    <t>Residential</t>
    <phoneticPr fontId="23"/>
  </si>
  <si>
    <t xml:space="preserve"> 事務所</t>
    <phoneticPr fontId="23"/>
  </si>
  <si>
    <t>㎡</t>
    <phoneticPr fontId="23"/>
  </si>
  <si>
    <t>ホテル</t>
    <phoneticPr fontId="23"/>
  </si>
  <si>
    <t>運用</t>
    <rPh sb="0" eb="2">
      <t>ウンヨウ</t>
    </rPh>
    <phoneticPr fontId="23"/>
  </si>
  <si>
    <t>Score</t>
    <phoneticPr fontId="23"/>
  </si>
  <si>
    <t>㎡</t>
    <phoneticPr fontId="35" type="noConversion"/>
  </si>
  <si>
    <t>㎡</t>
    <phoneticPr fontId="35" type="noConversion"/>
  </si>
  <si>
    <t>RC造</t>
    <rPh sb="2" eb="3">
      <t>ゾウ</t>
    </rPh>
    <phoneticPr fontId="23"/>
  </si>
  <si>
    <t>S造</t>
    <rPh sb="1" eb="2">
      <t>ゾウ</t>
    </rPh>
    <phoneticPr fontId="23"/>
  </si>
  <si>
    <t>SRC造</t>
    <rPh sb="3" eb="4">
      <t>ゾウ</t>
    </rPh>
    <phoneticPr fontId="23"/>
  </si>
  <si>
    <t>木造</t>
    <rPh sb="0" eb="2">
      <t>モクゾウ</t>
    </rPh>
    <phoneticPr fontId="23"/>
  </si>
  <si>
    <t>人（想定値）</t>
    <rPh sb="0" eb="1">
      <t>ニン</t>
    </rPh>
    <rPh sb="2" eb="4">
      <t>ソウテイ</t>
    </rPh>
    <rPh sb="4" eb="5">
      <t>アタイ</t>
    </rPh>
    <phoneticPr fontId="23"/>
  </si>
  <si>
    <t>時間/年（想定値）</t>
    <rPh sb="0" eb="2">
      <t>ジカン</t>
    </rPh>
    <rPh sb="3" eb="4">
      <t>ネン</t>
    </rPh>
    <phoneticPr fontId="23"/>
  </si>
  <si>
    <t>② 評価の実施</t>
    <rPh sb="2" eb="4">
      <t>ヒョウカ</t>
    </rPh>
    <rPh sb="5" eb="7">
      <t>ジッシ</t>
    </rPh>
    <phoneticPr fontId="23"/>
  </si>
  <si>
    <t>既存</t>
    <rPh sb="0" eb="2">
      <t>キソン</t>
    </rPh>
    <phoneticPr fontId="23"/>
  </si>
  <si>
    <t>新築</t>
    <rPh sb="0" eb="2">
      <t>シンチク</t>
    </rPh>
    <phoneticPr fontId="23"/>
  </si>
  <si>
    <t>既存学校版</t>
    <rPh sb="0" eb="2">
      <t>キソン</t>
    </rPh>
    <rPh sb="2" eb="4">
      <t>ガッコウ</t>
    </rPh>
    <rPh sb="4" eb="5">
      <t>バン</t>
    </rPh>
    <phoneticPr fontId="23"/>
  </si>
  <si>
    <t>実施設計段階</t>
    <rPh sb="0" eb="2">
      <t>ジッシ</t>
    </rPh>
    <rPh sb="2" eb="4">
      <t>セッケイ</t>
    </rPh>
    <rPh sb="4" eb="6">
      <t>ダンカイ</t>
    </rPh>
    <phoneticPr fontId="23"/>
  </si>
  <si>
    <t>基本設計段階</t>
    <rPh sb="0" eb="2">
      <t>キホン</t>
    </rPh>
    <rPh sb="2" eb="4">
      <t>セッケイ</t>
    </rPh>
    <rPh sb="4" eb="6">
      <t>ダンカイ</t>
    </rPh>
    <phoneticPr fontId="23"/>
  </si>
  <si>
    <t>光・視環境</t>
  </si>
  <si>
    <t>年間延床面積あたり削減量</t>
    <rPh sb="0" eb="2">
      <t>ネンカン</t>
    </rPh>
    <rPh sb="2" eb="3">
      <t>ノ</t>
    </rPh>
    <rPh sb="3" eb="6">
      <t>ユカメンセキ</t>
    </rPh>
    <rPh sb="9" eb="11">
      <t>サクゲン</t>
    </rPh>
    <rPh sb="11" eb="12">
      <t>リョウ</t>
    </rPh>
    <phoneticPr fontId="23"/>
  </si>
  <si>
    <t>削減率　％</t>
    <rPh sb="0" eb="2">
      <t>サクゲン</t>
    </rPh>
    <rPh sb="2" eb="3">
      <t>リツ</t>
    </rPh>
    <phoneticPr fontId="23"/>
  </si>
  <si>
    <t>%</t>
    <phoneticPr fontId="23"/>
  </si>
  <si>
    <t>運用エネルギー消費量</t>
    <rPh sb="0" eb="2">
      <t>ｳﾝﾖｳ</t>
    </rPh>
    <rPh sb="7" eb="10">
      <t>ｼｮｳﾋﾘｮｳ</t>
    </rPh>
    <phoneticPr fontId="35" type="noConversion"/>
  </si>
  <si>
    <r>
      <t>ＭＪ</t>
    </r>
    <r>
      <rPr>
        <sz val="10"/>
        <rFont val="Arial"/>
        <family val="2"/>
      </rPr>
      <t>/</t>
    </r>
    <r>
      <rPr>
        <sz val="10"/>
        <rFont val="ＭＳ Ｐゴシック"/>
        <family val="3"/>
        <charset val="128"/>
      </rPr>
      <t>年㎡</t>
    </r>
    <rPh sb="3" eb="4">
      <t>ネン</t>
    </rPh>
    <phoneticPr fontId="23"/>
  </si>
  <si>
    <r>
      <t>ＭＪ</t>
    </r>
    <r>
      <rPr>
        <sz val="10"/>
        <rFont val="Arial"/>
        <family val="2"/>
      </rPr>
      <t>/</t>
    </r>
    <r>
      <rPr>
        <sz val="10"/>
        <rFont val="ＭＳ Ｐゴシック"/>
        <family val="3"/>
        <charset val="128"/>
      </rPr>
      <t>人時</t>
    </r>
    <rPh sb="3" eb="4">
      <t>ニン</t>
    </rPh>
    <rPh sb="4" eb="5">
      <t>ジ</t>
    </rPh>
    <phoneticPr fontId="23"/>
  </si>
  <si>
    <r>
      <t>運用</t>
    </r>
    <r>
      <rPr>
        <sz val="10"/>
        <rFont val="Arial"/>
        <family val="2"/>
      </rPr>
      <t>CO</t>
    </r>
    <r>
      <rPr>
        <vertAlign val="subscript"/>
        <sz val="10"/>
        <rFont val="Arial"/>
        <family val="2"/>
      </rPr>
      <t>2</t>
    </r>
    <r>
      <rPr>
        <sz val="10"/>
        <rFont val="ＭＳ Ｐゴシック"/>
        <family val="3"/>
        <charset val="128"/>
      </rPr>
      <t>排出量</t>
    </r>
    <rPh sb="0" eb="2">
      <t>ｳﾝﾖｳ</t>
    </rPh>
    <rPh sb="5" eb="7">
      <t>ﾊｲｼｭﾂ</t>
    </rPh>
    <rPh sb="7" eb="8">
      <t>ﾘｮｳ</t>
    </rPh>
    <phoneticPr fontId="35" type="noConversion"/>
  </si>
  <si>
    <r>
      <t>kg-CO</t>
    </r>
    <r>
      <rPr>
        <vertAlign val="subscript"/>
        <sz val="10"/>
        <rFont val="Arial"/>
        <family val="2"/>
      </rPr>
      <t>2</t>
    </r>
    <r>
      <rPr>
        <sz val="10"/>
        <rFont val="Arial"/>
        <family val="2"/>
      </rPr>
      <t>/</t>
    </r>
    <r>
      <rPr>
        <sz val="10"/>
        <rFont val="ＭＳ Ｐゴシック"/>
        <family val="3"/>
        <charset val="128"/>
      </rPr>
      <t>年㎡</t>
    </r>
    <rPh sb="7" eb="8">
      <t>ネン</t>
    </rPh>
    <phoneticPr fontId="23"/>
  </si>
  <si>
    <r>
      <t>kg-CO</t>
    </r>
    <r>
      <rPr>
        <vertAlign val="subscript"/>
        <sz val="10"/>
        <rFont val="Arial"/>
        <family val="2"/>
      </rPr>
      <t>2</t>
    </r>
    <r>
      <rPr>
        <sz val="10"/>
        <rFont val="Arial"/>
        <family val="2"/>
      </rPr>
      <t>/</t>
    </r>
    <r>
      <rPr>
        <sz val="10"/>
        <rFont val="ＭＳ Ｐゴシック"/>
        <family val="3"/>
        <charset val="128"/>
      </rPr>
      <t>人時</t>
    </r>
    <rPh sb="7" eb="8">
      <t>ニン</t>
    </rPh>
    <rPh sb="8" eb="9">
      <t>ジ</t>
    </rPh>
    <phoneticPr fontId="23"/>
  </si>
  <si>
    <t>水消費量</t>
    <rPh sb="0" eb="1">
      <t>ﾐｽﾞ</t>
    </rPh>
    <rPh sb="1" eb="4">
      <t>ｼｮｳﾋﾘｮｳ</t>
    </rPh>
    <phoneticPr fontId="35" type="noConversion"/>
  </si>
  <si>
    <r>
      <t>m</t>
    </r>
    <r>
      <rPr>
        <vertAlign val="superscript"/>
        <sz val="10"/>
        <rFont val="Arial"/>
        <family val="2"/>
      </rPr>
      <t>3</t>
    </r>
    <r>
      <rPr>
        <sz val="10"/>
        <rFont val="Arial"/>
        <family val="2"/>
      </rPr>
      <t>/</t>
    </r>
    <r>
      <rPr>
        <sz val="10"/>
        <rFont val="ＭＳ Ｐゴシック"/>
        <family val="3"/>
        <charset val="128"/>
      </rPr>
      <t>年㎡</t>
    </r>
    <rPh sb="3" eb="4">
      <t>ネン</t>
    </rPh>
    <phoneticPr fontId="23"/>
  </si>
  <si>
    <r>
      <t>m</t>
    </r>
    <r>
      <rPr>
        <vertAlign val="superscript"/>
        <sz val="10"/>
        <rFont val="Arial"/>
        <family val="2"/>
      </rPr>
      <t>3</t>
    </r>
    <r>
      <rPr>
        <sz val="10"/>
        <rFont val="Arial"/>
        <family val="2"/>
      </rPr>
      <t>/</t>
    </r>
    <r>
      <rPr>
        <sz val="10"/>
        <rFont val="ＭＳ Ｐゴシック"/>
        <family val="3"/>
        <charset val="128"/>
      </rPr>
      <t>人時</t>
    </r>
    <rPh sb="3" eb="4">
      <t>ニン</t>
    </rPh>
    <rPh sb="4" eb="5">
      <t>ジ</t>
    </rPh>
    <phoneticPr fontId="23"/>
  </si>
  <si>
    <r>
      <t>LCCO</t>
    </r>
    <r>
      <rPr>
        <vertAlign val="subscript"/>
        <sz val="10"/>
        <rFont val="Arial"/>
        <family val="2"/>
      </rPr>
      <t>2</t>
    </r>
    <r>
      <rPr>
        <sz val="10"/>
        <rFont val="ＭＳ Ｐゴシック"/>
        <family val="3"/>
        <charset val="128"/>
      </rPr>
      <t>排出量</t>
    </r>
    <rPh sb="5" eb="7">
      <t>ハイシュツ</t>
    </rPh>
    <rPh sb="7" eb="8">
      <t>リョウ</t>
    </rPh>
    <phoneticPr fontId="23"/>
  </si>
  <si>
    <r>
      <t>LC</t>
    </r>
    <r>
      <rPr>
        <sz val="10"/>
        <rFont val="ＭＳ Ｐゴシック"/>
        <family val="3"/>
        <charset val="128"/>
      </rPr>
      <t>廃棄物量</t>
    </r>
    <rPh sb="2" eb="5">
      <t>ハイキブツ</t>
    </rPh>
    <rPh sb="5" eb="6">
      <t>リョウ</t>
    </rPh>
    <phoneticPr fontId="23"/>
  </si>
  <si>
    <r>
      <t>ｔ</t>
    </r>
    <r>
      <rPr>
        <sz val="10"/>
        <rFont val="Arial"/>
        <family val="2"/>
      </rPr>
      <t>/</t>
    </r>
    <r>
      <rPr>
        <sz val="10"/>
        <rFont val="ＭＳ Ｐゴシック"/>
        <family val="3"/>
        <charset val="128"/>
      </rPr>
      <t>年㎡</t>
    </r>
    <rPh sb="2" eb="3">
      <t>ネン</t>
    </rPh>
    <phoneticPr fontId="23"/>
  </si>
  <si>
    <r>
      <t>ｔ</t>
    </r>
    <r>
      <rPr>
        <sz val="10"/>
        <rFont val="Arial"/>
        <family val="2"/>
      </rPr>
      <t>/</t>
    </r>
    <r>
      <rPr>
        <sz val="10"/>
        <rFont val="ＭＳ Ｐゴシック"/>
        <family val="3"/>
        <charset val="128"/>
      </rPr>
      <t>人時</t>
    </r>
    <rPh sb="2" eb="3">
      <t>ニン</t>
    </rPh>
    <rPh sb="3" eb="4">
      <t>ジ</t>
    </rPh>
    <phoneticPr fontId="23"/>
  </si>
  <si>
    <r>
      <t>LC</t>
    </r>
    <r>
      <rPr>
        <sz val="10"/>
        <rFont val="ＭＳ Ｐゴシック"/>
        <family val="3"/>
        <charset val="128"/>
      </rPr>
      <t>資源消費量</t>
    </r>
    <rPh sb="2" eb="4">
      <t>シゲン</t>
    </rPh>
    <rPh sb="4" eb="6">
      <t>ショウヒ</t>
    </rPh>
    <rPh sb="6" eb="7">
      <t>リョウ</t>
    </rPh>
    <phoneticPr fontId="23"/>
  </si>
  <si>
    <r>
      <t>（</t>
    </r>
    <r>
      <rPr>
        <b/>
        <sz val="12"/>
        <color indexed="9"/>
        <rFont val="Arial"/>
        <family val="2"/>
      </rPr>
      <t>3</t>
    </r>
    <r>
      <rPr>
        <b/>
        <sz val="12"/>
        <color indexed="9"/>
        <rFont val="ＭＳ Ｐゴシック"/>
        <family val="3"/>
        <charset val="128"/>
      </rPr>
      <t>）</t>
    </r>
    <r>
      <rPr>
        <b/>
        <sz val="12"/>
        <color indexed="9"/>
        <rFont val="Arial"/>
        <family val="2"/>
      </rPr>
      <t>-2</t>
    </r>
    <r>
      <rPr>
        <b/>
        <sz val="12"/>
        <color indexed="9"/>
        <rFont val="ＭＳ Ｐゴシック"/>
        <family val="3"/>
        <charset val="128"/>
      </rPr>
      <t>　デザインプロセスの評価</t>
    </r>
    <rPh sb="15" eb="17">
      <t>ﾋｮｳｶ</t>
    </rPh>
    <phoneticPr fontId="35" type="noConversion"/>
  </si>
  <si>
    <t>設計段階</t>
    <rPh sb="0" eb="2">
      <t>ｾｯｹｲ</t>
    </rPh>
    <rPh sb="2" eb="4">
      <t>ﾀﾞﾝｶｲ</t>
    </rPh>
    <phoneticPr fontId="35" type="noConversion"/>
  </si>
  <si>
    <t>建設段階</t>
    <rPh sb="0" eb="2">
      <t>ｹﾝｾﾂ</t>
    </rPh>
    <rPh sb="2" eb="4">
      <t>ﾀﾞﾝｶｲ</t>
    </rPh>
    <phoneticPr fontId="35" type="noConversion"/>
  </si>
  <si>
    <t>有資格者による設計</t>
    <rPh sb="0" eb="4">
      <t>ﾕｳｼｶｸｼｬ</t>
    </rPh>
    <rPh sb="7" eb="9">
      <t>ｾｯｹｲ</t>
    </rPh>
    <phoneticPr fontId="35" type="noConversion"/>
  </si>
  <si>
    <t>環境管理計画</t>
    <rPh sb="0" eb="2">
      <t>ｶﾝｷｮｳ</t>
    </rPh>
    <rPh sb="2" eb="4">
      <t>ｶﾝﾘ</t>
    </rPh>
    <rPh sb="4" eb="6">
      <t>ｹｲｶｸ</t>
    </rPh>
    <phoneticPr fontId="35" type="noConversion"/>
  </si>
  <si>
    <r>
      <t>凡例　　　　　</t>
    </r>
    <r>
      <rPr>
        <sz val="8"/>
        <color indexed="10"/>
        <rFont val="Arial"/>
        <family val="2"/>
      </rPr>
      <t>Q</t>
    </r>
    <r>
      <rPr>
        <sz val="8"/>
        <color indexed="10"/>
        <rFont val="ＭＳ Ｐゴシック"/>
        <family val="3"/>
        <charset val="128"/>
      </rPr>
      <t>：</t>
    </r>
    <rPh sb="0" eb="2">
      <t>ハンレイ</t>
    </rPh>
    <phoneticPr fontId="23"/>
  </si>
  <si>
    <t>　レベル　1</t>
    <phoneticPr fontId="23"/>
  </si>
  <si>
    <t>■レベル　1</t>
    <phoneticPr fontId="23"/>
  </si>
  <si>
    <t>レベル</t>
    <phoneticPr fontId="23"/>
  </si>
  <si>
    <t>　レベル　4</t>
  </si>
  <si>
    <t>■レベル　4</t>
  </si>
  <si>
    <t>[騒音レベル] ≦40</t>
  </si>
  <si>
    <t>　レベル　5</t>
  </si>
  <si>
    <t>■レベル　5</t>
  </si>
  <si>
    <r>
      <t>（</t>
    </r>
    <r>
      <rPr>
        <b/>
        <sz val="12"/>
        <color indexed="9"/>
        <rFont val="Arial"/>
        <family val="2"/>
      </rPr>
      <t>3</t>
    </r>
    <r>
      <rPr>
        <b/>
        <sz val="12"/>
        <color indexed="9"/>
        <rFont val="ＭＳ Ｐゴシック"/>
        <family val="3"/>
        <charset val="128"/>
      </rPr>
      <t>）</t>
    </r>
    <r>
      <rPr>
        <b/>
        <sz val="12"/>
        <color indexed="9"/>
        <rFont val="Arial"/>
        <family val="2"/>
      </rPr>
      <t>-1</t>
    </r>
    <r>
      <rPr>
        <b/>
        <sz val="12"/>
        <color indexed="9"/>
        <rFont val="ＭＳ Ｐゴシック"/>
        <family val="3"/>
        <charset val="128"/>
      </rPr>
      <t>　建築物の代表的な環境負荷に関する定量的な評価指標</t>
    </r>
    <rPh sb="6" eb="9">
      <t>ｹﾝﾁｸﾌﾞﾂ</t>
    </rPh>
    <rPh sb="10" eb="13">
      <t>ﾀﾞｲﾋｮｳﾃｷ</t>
    </rPh>
    <rPh sb="14" eb="16">
      <t>ｶﾝｷｮｳ</t>
    </rPh>
    <rPh sb="16" eb="18">
      <t>ﾌｶ</t>
    </rPh>
    <rPh sb="19" eb="20">
      <t>ｶﾝ</t>
    </rPh>
    <rPh sb="22" eb="25">
      <t>ﾃｲﾘｮｳﾃｷ</t>
    </rPh>
    <rPh sb="26" eb="28">
      <t>ﾋｮｳｶ</t>
    </rPh>
    <rPh sb="28" eb="30">
      <t>ｼﾋｮｳ</t>
    </rPh>
    <phoneticPr fontId="35" type="noConversion"/>
  </si>
  <si>
    <t>年間延床面積あたり指標</t>
    <rPh sb="0" eb="2">
      <t>ネンカン</t>
    </rPh>
    <rPh sb="2" eb="3">
      <t>ノ</t>
    </rPh>
    <rPh sb="3" eb="6">
      <t>ユカメンセキ</t>
    </rPh>
    <rPh sb="9" eb="11">
      <t>シヒョウ</t>
    </rPh>
    <phoneticPr fontId="23"/>
  </si>
  <si>
    <t>プルダウン選択肢</t>
    <rPh sb="5" eb="8">
      <t>センタクシ</t>
    </rPh>
    <phoneticPr fontId="23"/>
  </si>
  <si>
    <t>　レベル　2</t>
  </si>
  <si>
    <t>■レベル　2</t>
  </si>
  <si>
    <t>　レベル　3</t>
  </si>
  <si>
    <t>■レベル　3</t>
  </si>
  <si>
    <t>小中（北海道）</t>
    <rPh sb="0" eb="1">
      <t>ショウ</t>
    </rPh>
    <rPh sb="1" eb="2">
      <t>チュウ</t>
    </rPh>
    <rPh sb="3" eb="6">
      <t>ホッカイドウ</t>
    </rPh>
    <phoneticPr fontId="23"/>
  </si>
  <si>
    <t>小中（その他）</t>
    <rPh sb="0" eb="2">
      <t>ショウチュウ</t>
    </rPh>
    <rPh sb="5" eb="6">
      <t>ホカ</t>
    </rPh>
    <phoneticPr fontId="23"/>
  </si>
  <si>
    <t>ratio</t>
    <phoneticPr fontId="23"/>
  </si>
  <si>
    <t>&lt;評価しない&gt;</t>
    <rPh sb="1" eb="3">
      <t>ヒョウカ</t>
    </rPh>
    <phoneticPr fontId="23"/>
  </si>
  <si>
    <t>音環境</t>
    <rPh sb="0" eb="1">
      <t>オト</t>
    </rPh>
    <rPh sb="1" eb="3">
      <t>カンキョウ</t>
    </rPh>
    <phoneticPr fontId="23"/>
  </si>
  <si>
    <t>50＜ [騒音レベル]</t>
  </si>
  <si>
    <t>Score(RoundDown)</t>
    <phoneticPr fontId="23"/>
  </si>
  <si>
    <t>NA</t>
    <phoneticPr fontId="23"/>
  </si>
  <si>
    <t>Score(RoundDown)</t>
    <phoneticPr fontId="23"/>
  </si>
  <si>
    <t>Score</t>
    <phoneticPr fontId="23"/>
  </si>
  <si>
    <t>Score(RoundDown)</t>
    <phoneticPr fontId="23"/>
  </si>
  <si>
    <t>NA</t>
    <phoneticPr fontId="23"/>
  </si>
  <si>
    <t>その他</t>
  </si>
  <si>
    <t>■病院の延床面積のうち、病室部分の床面積の比率</t>
    <rPh sb="1" eb="3">
      <t>ビョウイン</t>
    </rPh>
    <rPh sb="4" eb="5">
      <t>ノ</t>
    </rPh>
    <rPh sb="5" eb="8">
      <t>ユカメンセキ</t>
    </rPh>
    <rPh sb="12" eb="14">
      <t>ビョウシツ</t>
    </rPh>
    <rPh sb="14" eb="16">
      <t>ブブン</t>
    </rPh>
    <rPh sb="17" eb="20">
      <t>ユカメンセキ</t>
    </rPh>
    <rPh sb="21" eb="23">
      <t>ヒリツ</t>
    </rPh>
    <phoneticPr fontId="23"/>
  </si>
  <si>
    <t>■ホテルの延床面積のうち、宿泊部分の床面積の比率</t>
    <rPh sb="5" eb="6">
      <t>ノ</t>
    </rPh>
    <rPh sb="6" eb="9">
      <t>ユカメンセキ</t>
    </rPh>
    <rPh sb="13" eb="15">
      <t>シュクハク</t>
    </rPh>
    <rPh sb="15" eb="17">
      <t>ブブン</t>
    </rPh>
    <rPh sb="18" eb="21">
      <t>ユカメンセキ</t>
    </rPh>
    <rPh sb="22" eb="24">
      <t>ヒリツ</t>
    </rPh>
    <phoneticPr fontId="23"/>
  </si>
  <si>
    <t>事務所</t>
    <rPh sb="0" eb="2">
      <t>ジム</t>
    </rPh>
    <rPh sb="2" eb="3">
      <t>ショ</t>
    </rPh>
    <phoneticPr fontId="23"/>
  </si>
  <si>
    <t>（該当するレベルなし）</t>
  </si>
  <si>
    <t>光・視環境</t>
    <rPh sb="0" eb="1">
      <t>ﾋｶﾘ</t>
    </rPh>
    <rPh sb="2" eb="3">
      <t>ｼ</t>
    </rPh>
    <rPh sb="3" eb="5">
      <t>ｶﾝｷｮｳ</t>
    </rPh>
    <phoneticPr fontId="35" type="noConversion"/>
  </si>
  <si>
    <t>＜実施設計段階、竣工段階で詳細な評価を行う場合に記入＞</t>
    <phoneticPr fontId="23"/>
  </si>
  <si>
    <t>Quality</t>
    <phoneticPr fontId="23"/>
  </si>
  <si>
    <r>
      <t>L</t>
    </r>
    <r>
      <rPr>
        <sz val="8"/>
        <color indexed="10"/>
        <rFont val="ＭＳ Ｐゴシック"/>
        <family val="3"/>
        <charset val="128"/>
      </rPr>
      <t>：</t>
    </r>
    <r>
      <rPr>
        <sz val="8"/>
        <color indexed="10"/>
        <rFont val="Arial"/>
        <family val="2"/>
      </rPr>
      <t>Load</t>
    </r>
    <phoneticPr fontId="23"/>
  </si>
  <si>
    <r>
      <t>LR</t>
    </r>
    <r>
      <rPr>
        <sz val="8"/>
        <color indexed="10"/>
        <rFont val="ＭＳ Ｐゴシック"/>
        <family val="3"/>
        <charset val="128"/>
      </rPr>
      <t>：</t>
    </r>
    <r>
      <rPr>
        <sz val="8"/>
        <color indexed="10"/>
        <rFont val="Arial"/>
        <family val="2"/>
      </rPr>
      <t>Load Reduction</t>
    </r>
    <phoneticPr fontId="23"/>
  </si>
  <si>
    <r>
      <t>SQ</t>
    </r>
    <r>
      <rPr>
        <sz val="8"/>
        <color indexed="10"/>
        <rFont val="ＭＳ Ｐゴシック"/>
        <family val="3"/>
        <charset val="128"/>
      </rPr>
      <t>：</t>
    </r>
    <r>
      <rPr>
        <sz val="8"/>
        <color indexed="10"/>
        <rFont val="Arial"/>
        <family val="2"/>
      </rPr>
      <t>Score of Q category</t>
    </r>
    <phoneticPr fontId="23"/>
  </si>
  <si>
    <r>
      <t>SLR</t>
    </r>
    <r>
      <rPr>
        <sz val="8"/>
        <color indexed="10"/>
        <rFont val="ＭＳ Ｐゴシック"/>
        <family val="3"/>
        <charset val="128"/>
      </rPr>
      <t>：</t>
    </r>
    <r>
      <rPr>
        <sz val="8"/>
        <color indexed="10"/>
        <rFont val="Arial"/>
        <family val="2"/>
      </rPr>
      <t>Score of LR category</t>
    </r>
    <phoneticPr fontId="23"/>
  </si>
  <si>
    <r>
      <t>BEE</t>
    </r>
    <r>
      <rPr>
        <sz val="8"/>
        <color indexed="10"/>
        <rFont val="ＭＳ Ｐゴシック"/>
        <family val="3"/>
        <charset val="128"/>
      </rPr>
      <t>：</t>
    </r>
    <r>
      <rPr>
        <sz val="8"/>
        <color indexed="10"/>
        <rFont val="Arial"/>
        <family val="2"/>
      </rPr>
      <t>Building Environmental Efficiency</t>
    </r>
    <phoneticPr fontId="23"/>
  </si>
  <si>
    <t>(3)の評価はオプションとし、実施設計段階および竣工段階で可能な範囲で記入する。</t>
    <phoneticPr fontId="23"/>
  </si>
  <si>
    <t>配慮項目</t>
    <phoneticPr fontId="23"/>
  </si>
  <si>
    <t>○</t>
    <phoneticPr fontId="23"/>
  </si>
  <si>
    <t>ON</t>
    <phoneticPr fontId="23"/>
  </si>
  <si>
    <t>デパート・スーパー</t>
  </si>
  <si>
    <t>3）結果出力</t>
    <rPh sb="2" eb="4">
      <t>ケッカ</t>
    </rPh>
    <rPh sb="4" eb="6">
      <t>シュツリョク</t>
    </rPh>
    <phoneticPr fontId="23"/>
  </si>
  <si>
    <t>スコアシート</t>
    <phoneticPr fontId="23"/>
  </si>
  <si>
    <t>●スコア</t>
    <phoneticPr fontId="23"/>
  </si>
  <si>
    <t>評価結果表示シート</t>
    <rPh sb="0" eb="2">
      <t>ヒョウカ</t>
    </rPh>
    <rPh sb="2" eb="4">
      <t>ケッカ</t>
    </rPh>
    <rPh sb="4" eb="6">
      <t>ヒョウジ</t>
    </rPh>
    <phoneticPr fontId="23"/>
  </si>
  <si>
    <t>●結果　</t>
    <rPh sb="1" eb="3">
      <t>ケッカ</t>
    </rPh>
    <phoneticPr fontId="23"/>
  </si>
  <si>
    <t>LCCO2算定条件シート</t>
    <rPh sb="5" eb="7">
      <t>サンテイ</t>
    </rPh>
    <rPh sb="7" eb="9">
      <t>ジョウケン</t>
    </rPh>
    <phoneticPr fontId="23"/>
  </si>
  <si>
    <t>レベル２を満たさない。</t>
  </si>
  <si>
    <t xml:space="preserve"> 非住宅　小計</t>
    <rPh sb="1" eb="2">
      <t>ヒ</t>
    </rPh>
    <rPh sb="2" eb="4">
      <t>ジュウタク</t>
    </rPh>
    <rPh sb="5" eb="7">
      <t>ショウケイ</t>
    </rPh>
    <phoneticPr fontId="23"/>
  </si>
  <si>
    <t>集合住宅</t>
    <rPh sb="0" eb="2">
      <t>シュウゴウ</t>
    </rPh>
    <rPh sb="2" eb="4">
      <t>ジュウタク</t>
    </rPh>
    <phoneticPr fontId="23"/>
  </si>
  <si>
    <t>1）概要入力</t>
    <rPh sb="2" eb="4">
      <t>ガイヨウ</t>
    </rPh>
    <rPh sb="4" eb="6">
      <t>ニュウリョク</t>
    </rPh>
    <phoneticPr fontId="23"/>
  </si>
  <si>
    <t>① 建物概要</t>
    <rPh sb="2" eb="4">
      <t>タテモノ</t>
    </rPh>
    <rPh sb="4" eb="6">
      <t>ガイヨウ</t>
    </rPh>
    <phoneticPr fontId="23"/>
  </si>
  <si>
    <t>○○県○○市</t>
    <rPh sb="2" eb="3">
      <t>ケン</t>
    </rPh>
    <rPh sb="5" eb="6">
      <t>シ</t>
    </rPh>
    <phoneticPr fontId="23"/>
  </si>
  <si>
    <t>評価点</t>
    <rPh sb="0" eb="3">
      <t>ヒョウカテン</t>
    </rPh>
    <phoneticPr fontId="23"/>
  </si>
  <si>
    <t>音環境</t>
    <rPh sb="0" eb="1">
      <t>ｵﾄ</t>
    </rPh>
    <rPh sb="1" eb="3">
      <t>ｶﾝｷｮｳ</t>
    </rPh>
    <phoneticPr fontId="35" type="noConversion"/>
  </si>
  <si>
    <t>■使用評価マニュアル：</t>
    <rPh sb="1" eb="3">
      <t>シヨウ</t>
    </rPh>
    <rPh sb="3" eb="5">
      <t>ヒョウカ</t>
    </rPh>
    <phoneticPr fontId="23"/>
  </si>
  <si>
    <t>←</t>
    <phoneticPr fontId="23"/>
  </si>
  <si>
    <t>■使用評価ソフト：</t>
    <rPh sb="1" eb="3">
      <t>シヨウ</t>
    </rPh>
    <rPh sb="3" eb="5">
      <t>ヒョウカ</t>
    </rPh>
    <phoneticPr fontId="23"/>
  </si>
  <si>
    <r>
      <t>1-1</t>
    </r>
    <r>
      <rPr>
        <b/>
        <sz val="12"/>
        <color indexed="9"/>
        <rFont val="ＭＳ Ｐゴシック"/>
        <family val="3"/>
        <charset val="128"/>
      </rPr>
      <t>　建物概要</t>
    </r>
    <rPh sb="4" eb="5">
      <t>ｹﾝ</t>
    </rPh>
    <rPh sb="5" eb="6">
      <t>ﾓﾉ</t>
    </rPh>
    <rPh sb="6" eb="8">
      <t>ｶﾞｲﾖｳ</t>
    </rPh>
    <phoneticPr fontId="35" type="noConversion"/>
  </si>
  <si>
    <t>BEE rank</t>
    <phoneticPr fontId="23"/>
  </si>
  <si>
    <t>radar chart</t>
    <phoneticPr fontId="23"/>
  </si>
  <si>
    <t>建物名称</t>
    <rPh sb="0" eb="2">
      <t>ﾀﾃﾓﾉ</t>
    </rPh>
    <rPh sb="2" eb="4">
      <t>ﾒｲｼｮｳ</t>
    </rPh>
    <phoneticPr fontId="35" type="noConversion"/>
  </si>
  <si>
    <t>階数</t>
    <rPh sb="0" eb="2">
      <t>カイスウ</t>
    </rPh>
    <phoneticPr fontId="23"/>
  </si>
  <si>
    <t>radar chart</t>
  </si>
  <si>
    <t>Score(RoundDown)</t>
    <phoneticPr fontId="23"/>
  </si>
  <si>
    <t>建設地</t>
    <rPh sb="0" eb="3">
      <t>ｹﾝｾﾂﾁ</t>
    </rPh>
    <phoneticPr fontId="35" type="noConversion"/>
  </si>
  <si>
    <t>構造</t>
    <rPh sb="0" eb="2">
      <t>コウゾウ</t>
    </rPh>
    <phoneticPr fontId="23"/>
  </si>
  <si>
    <t>平均居住人員</t>
    <rPh sb="0" eb="2">
      <t>ﾍｲｷﾝ</t>
    </rPh>
    <rPh sb="2" eb="4">
      <t>ｷｮｼﾞｭｳ</t>
    </rPh>
    <rPh sb="4" eb="6">
      <t>ｼﾞﾝｲﾝ</t>
    </rPh>
    <phoneticPr fontId="35" type="noConversion"/>
  </si>
  <si>
    <t>人</t>
    <rPh sb="0" eb="1">
      <t>ニン</t>
    </rPh>
    <phoneticPr fontId="23"/>
  </si>
  <si>
    <t>建物用途</t>
    <rPh sb="0" eb="2">
      <t>ﾀﾃﾓﾉ</t>
    </rPh>
    <rPh sb="2" eb="4">
      <t>ﾖｳﾄ</t>
    </rPh>
    <phoneticPr fontId="35" type="noConversion"/>
  </si>
  <si>
    <t>評価の段階</t>
    <rPh sb="0" eb="2">
      <t>ヒョウカ</t>
    </rPh>
    <rPh sb="3" eb="5">
      <t>ダンカイ</t>
    </rPh>
    <phoneticPr fontId="23"/>
  </si>
  <si>
    <t>外観パース等</t>
    <rPh sb="0" eb="2">
      <t>ガイカン</t>
    </rPh>
    <rPh sb="5" eb="6">
      <t>トウ</t>
    </rPh>
    <phoneticPr fontId="23"/>
  </si>
  <si>
    <t>官公庁</t>
  </si>
  <si>
    <t>物販店舗等</t>
    <rPh sb="0" eb="2">
      <t>ブッパン</t>
    </rPh>
    <rPh sb="2" eb="4">
      <t>テンポ</t>
    </rPh>
    <rPh sb="4" eb="5">
      <t>トウ</t>
    </rPh>
    <phoneticPr fontId="23"/>
  </si>
  <si>
    <t>その他物販</t>
  </si>
  <si>
    <t>ホテル・旅館</t>
  </si>
  <si>
    <t>学校等</t>
    <rPh sb="0" eb="2">
      <t>ガッコウ</t>
    </rPh>
    <rPh sb="2" eb="3">
      <t>トウ</t>
    </rPh>
    <phoneticPr fontId="23"/>
  </si>
  <si>
    <t>幼稚園・保育園</t>
  </si>
  <si>
    <t>高校</t>
  </si>
  <si>
    <t>大学・専門学校</t>
  </si>
  <si>
    <t>集会所等</t>
    <rPh sb="0" eb="3">
      <t>シュウカイジョ</t>
    </rPh>
    <rPh sb="3" eb="4">
      <t>トウ</t>
    </rPh>
    <phoneticPr fontId="23"/>
  </si>
  <si>
    <t>劇場・ホール</t>
  </si>
  <si>
    <t>展示施設</t>
  </si>
  <si>
    <t>スポーツ施設</t>
  </si>
  <si>
    <t>-</t>
  </si>
  <si>
    <t>専有部</t>
    <rPh sb="0" eb="2">
      <t>センユウ</t>
    </rPh>
    <rPh sb="2" eb="3">
      <t>ブ</t>
    </rPh>
    <phoneticPr fontId="23"/>
  </si>
  <si>
    <t>㎡</t>
  </si>
  <si>
    <t xml:space="preserve">     小・中学校　(北海道)</t>
    <rPh sb="12" eb="15">
      <t>ホッカイドウ</t>
    </rPh>
    <phoneticPr fontId="23"/>
  </si>
  <si>
    <t xml:space="preserve">                     高校</t>
    <phoneticPr fontId="23"/>
  </si>
  <si>
    <t xml:space="preserve">         大学・専門学校</t>
    <phoneticPr fontId="23"/>
  </si>
  <si>
    <t>官公庁</t>
    <phoneticPr fontId="23"/>
  </si>
  <si>
    <t>その他物販</t>
    <phoneticPr fontId="23"/>
  </si>
  <si>
    <t>展示施設</t>
    <phoneticPr fontId="23"/>
  </si>
  <si>
    <t>スポーツ施設</t>
    <phoneticPr fontId="23"/>
  </si>
  <si>
    <t>㎡</t>
    <phoneticPr fontId="23"/>
  </si>
  <si>
    <t>小・中学校 (北海道以外）</t>
    <rPh sb="0" eb="1">
      <t>ショウ</t>
    </rPh>
    <rPh sb="2" eb="5">
      <t>チュウガッコウ</t>
    </rPh>
    <rPh sb="7" eb="10">
      <t>ホッカイドウ</t>
    </rPh>
    <rPh sb="10" eb="12">
      <t>イガイ</t>
    </rPh>
    <phoneticPr fontId="23"/>
  </si>
  <si>
    <t xml:space="preserve">                   共用部</t>
    <rPh sb="19" eb="21">
      <t>キョウヨウ</t>
    </rPh>
    <rPh sb="21" eb="22">
      <t>ブ</t>
    </rPh>
    <phoneticPr fontId="23"/>
  </si>
  <si>
    <t>㎡       幼稚園・保育園</t>
    <phoneticPr fontId="23"/>
  </si>
  <si>
    <t>㎡                  事務所</t>
    <phoneticPr fontId="23"/>
  </si>
  <si>
    <t>㎡   デパート・スーパー</t>
    <phoneticPr fontId="23"/>
  </si>
  <si>
    <t>㎡          劇場・ホール</t>
    <phoneticPr fontId="23"/>
  </si>
  <si>
    <t>㎡                  専用部</t>
    <rPh sb="19" eb="21">
      <t>センヨウ</t>
    </rPh>
    <rPh sb="21" eb="22">
      <t>ブ</t>
    </rPh>
    <phoneticPr fontId="23"/>
  </si>
  <si>
    <t>評価対象</t>
    <rPh sb="0" eb="2">
      <t>ヒョウカ</t>
    </rPh>
    <rPh sb="2" eb="4">
      <t>タイショウ</t>
    </rPh>
    <phoneticPr fontId="23"/>
  </si>
  <si>
    <t>㎡</t>
    <phoneticPr fontId="23"/>
  </si>
  <si>
    <t>background</t>
    <phoneticPr fontId="23"/>
  </si>
  <si>
    <t>Score(RoundDown)</t>
    <phoneticPr fontId="23"/>
  </si>
  <si>
    <t>std</t>
    <phoneticPr fontId="23"/>
  </si>
  <si>
    <t>■集合住宅の延床面積のうち、住戸部分の床面積の比率</t>
    <rPh sb="1" eb="3">
      <t>シュウゴウ</t>
    </rPh>
    <rPh sb="3" eb="5">
      <t>ジュウタク</t>
    </rPh>
    <rPh sb="7" eb="10">
      <t>ユカメンセキ</t>
    </rPh>
    <rPh sb="14" eb="16">
      <t>ジュウコ</t>
    </rPh>
    <rPh sb="16" eb="18">
      <t>ブブン</t>
    </rPh>
    <rPh sb="19" eb="22">
      <t>ユカメンセキ</t>
    </rPh>
    <rPh sb="23" eb="25">
      <t>ヒリツ</t>
    </rPh>
    <phoneticPr fontId="23"/>
  </si>
  <si>
    <t>当該対象区における標準的な計画の得点が３点。ＮＡは評価対象外とした項目を示す。敷地選定に関わる評価は対象外。</t>
    <rPh sb="2" eb="4">
      <t>タイショウ</t>
    </rPh>
    <rPh sb="4" eb="5">
      <t>ク</t>
    </rPh>
    <rPh sb="9" eb="11">
      <t>ヒョウジュン</t>
    </rPh>
    <rPh sb="13" eb="15">
      <t>ケイカク</t>
    </rPh>
    <phoneticPr fontId="23"/>
  </si>
  <si>
    <t>注2：</t>
    <rPh sb="0" eb="1">
      <t>チュウ</t>
    </rPh>
    <phoneticPr fontId="23"/>
  </si>
  <si>
    <t>Qは、環境品質・性能（Q）のスコアSQ(Q-1、Q-2、Q-3のスコアにそれぞれの重み係数を乗じた合計値）から算定。</t>
    <rPh sb="41" eb="42">
      <t>オモ</t>
    </rPh>
    <rPh sb="43" eb="45">
      <t>ケイスウ</t>
    </rPh>
    <rPh sb="46" eb="47">
      <t>ジョウ</t>
    </rPh>
    <rPh sb="49" eb="52">
      <t>ゴウケイチ</t>
    </rPh>
    <rPh sb="55" eb="57">
      <t>サンテイ</t>
    </rPh>
    <phoneticPr fontId="23"/>
  </si>
  <si>
    <t>Lは、環境負荷低減性（LR)のスコアSLR（LR-1、LR-2、LR-3のスコアにそれぞれの重み係数を乗じた合計値）から算定。</t>
    <rPh sb="3" eb="5">
      <t>カンキョウ</t>
    </rPh>
    <rPh sb="5" eb="7">
      <t>フカ</t>
    </rPh>
    <rPh sb="7" eb="9">
      <t>テイゲン</t>
    </rPh>
    <rPh sb="9" eb="10">
      <t>セイ</t>
    </rPh>
    <rPh sb="46" eb="47">
      <t>オモ</t>
    </rPh>
    <rPh sb="48" eb="50">
      <t>ケイスウ</t>
    </rPh>
    <rPh sb="51" eb="52">
      <t>ジョウ</t>
    </rPh>
    <rPh sb="54" eb="57">
      <t>ゴウケイチ</t>
    </rPh>
    <rPh sb="60" eb="62">
      <t>サンテイ</t>
    </rPh>
    <phoneticPr fontId="23"/>
  </si>
  <si>
    <t>注3：</t>
    <rPh sb="0" eb="1">
      <t>チュウ</t>
    </rPh>
    <phoneticPr fontId="23"/>
  </si>
  <si>
    <t>色欄について、プルダウンメニューから選択、または数値・コメントを記入のこと</t>
    <rPh sb="0" eb="1">
      <t>イロ</t>
    </rPh>
    <rPh sb="1" eb="2">
      <t>ラン</t>
    </rPh>
    <rPh sb="18" eb="20">
      <t>センタク</t>
    </rPh>
    <rPh sb="24" eb="26">
      <t>スウチ</t>
    </rPh>
    <rPh sb="32" eb="34">
      <t>キニュウ</t>
    </rPh>
    <phoneticPr fontId="23"/>
  </si>
  <si>
    <t>欄に数値またはコメントを記入</t>
    <rPh sb="0" eb="1">
      <t>ラン</t>
    </rPh>
    <rPh sb="2" eb="4">
      <t>スウチ</t>
    </rPh>
    <rPh sb="12" eb="14">
      <t>キニュウ</t>
    </rPh>
    <phoneticPr fontId="23"/>
  </si>
  <si>
    <r>
      <t>3</t>
    </r>
    <r>
      <rPr>
        <b/>
        <sz val="12"/>
        <color indexed="9"/>
        <rFont val="ＭＳ Ｐゴシック"/>
        <family val="3"/>
        <charset val="128"/>
      </rPr>
      <t>　設計上の配慮事項</t>
    </r>
    <rPh sb="2" eb="4">
      <t>セッケイ</t>
    </rPh>
    <rPh sb="4" eb="5">
      <t>ジョウ</t>
    </rPh>
    <rPh sb="6" eb="8">
      <t>ハイリョ</t>
    </rPh>
    <rPh sb="8" eb="10">
      <t>ジコウ</t>
    </rPh>
    <phoneticPr fontId="23"/>
  </si>
  <si>
    <t>総合</t>
    <rPh sb="0" eb="2">
      <t>ｿｳｺﾞｳ</t>
    </rPh>
    <phoneticPr fontId="35" type="noConversion"/>
  </si>
  <si>
    <t>その他</t>
    <rPh sb="2" eb="3">
      <t>ﾀ</t>
    </rPh>
    <phoneticPr fontId="35" type="noConversion"/>
  </si>
  <si>
    <r>
      <t>（</t>
    </r>
    <r>
      <rPr>
        <b/>
        <sz val="12"/>
        <color indexed="9"/>
        <rFont val="Arial"/>
        <family val="2"/>
      </rPr>
      <t>3</t>
    </r>
    <r>
      <rPr>
        <b/>
        <sz val="12"/>
        <color indexed="9"/>
        <rFont val="ＭＳ Ｐゴシック"/>
        <family val="3"/>
        <charset val="128"/>
      </rPr>
      <t>）　建築物の総合的な環境性能とは別枠の重要評価項目</t>
    </r>
    <rPh sb="4" eb="7">
      <t>ｹﾝﾁｸﾌﾞﾂ</t>
    </rPh>
    <rPh sb="8" eb="10">
      <t>ｿｳｺﾞｳ</t>
    </rPh>
    <rPh sb="10" eb="11">
      <t>ﾃｷ</t>
    </rPh>
    <rPh sb="12" eb="14">
      <t>ｶﾝｷｮｳ</t>
    </rPh>
    <rPh sb="14" eb="16">
      <t>ｾｲﾉｳ</t>
    </rPh>
    <rPh sb="18" eb="20">
      <t>ﾍﾞﾂﾜｸ</t>
    </rPh>
    <rPh sb="21" eb="23">
      <t>ｼﾞｭｳﾖｳ</t>
    </rPh>
    <rPh sb="23" eb="25">
      <t>ﾋｮｳｶ</t>
    </rPh>
    <rPh sb="25" eb="27">
      <t>ｺｳﾓｸ</t>
    </rPh>
    <phoneticPr fontId="35" type="noConversion"/>
  </si>
  <si>
    <t>注3</t>
    <rPh sb="0" eb="1">
      <t>チュウ</t>
    </rPh>
    <phoneticPr fontId="23"/>
  </si>
  <si>
    <t>←　直接入力</t>
    <rPh sb="2" eb="4">
      <t>チョクセツ</t>
    </rPh>
    <rPh sb="4" eb="6">
      <t>ニュウリョク</t>
    </rPh>
    <phoneticPr fontId="23"/>
  </si>
  <si>
    <t>○</t>
  </si>
  <si>
    <t>■　環境設計の配慮事項</t>
    <rPh sb="2" eb="4">
      <t>カンキョウ</t>
    </rPh>
    <rPh sb="4" eb="6">
      <t>セッケイ</t>
    </rPh>
    <rPh sb="7" eb="9">
      <t>ハイリョ</t>
    </rPh>
    <rPh sb="9" eb="11">
      <t>ジコウ</t>
    </rPh>
    <phoneticPr fontId="23"/>
  </si>
  <si>
    <t>■建物名称</t>
    <rPh sb="1" eb="3">
      <t>タテモノ</t>
    </rPh>
    <rPh sb="3" eb="5">
      <t>メイショウ</t>
    </rPh>
    <phoneticPr fontId="23"/>
  </si>
  <si>
    <t>計画上の配慮事項</t>
    <rPh sb="0" eb="2">
      <t>ケイカク</t>
    </rPh>
    <rPh sb="2" eb="3">
      <t>ジョウ</t>
    </rPh>
    <rPh sb="4" eb="6">
      <t>ハイリョ</t>
    </rPh>
    <rPh sb="6" eb="8">
      <t>ジコウ</t>
    </rPh>
    <phoneticPr fontId="23"/>
  </si>
  <si>
    <t>総合</t>
    <rPh sb="0" eb="2">
      <t>ソウゴウ</t>
    </rPh>
    <phoneticPr fontId="23"/>
  </si>
  <si>
    <t>その他</t>
    <rPh sb="2" eb="3">
      <t>ホカ</t>
    </rPh>
    <phoneticPr fontId="23"/>
  </si>
  <si>
    <t>備考　　　　注1：</t>
    <rPh sb="6" eb="7">
      <t>チュウ</t>
    </rPh>
    <phoneticPr fontId="23"/>
  </si>
  <si>
    <t>図を貼り付けるときは</t>
    <rPh sb="0" eb="1">
      <t>ズ</t>
    </rPh>
    <rPh sb="2" eb="3">
      <t>ハ</t>
    </rPh>
    <rPh sb="4" eb="5">
      <t>ツ</t>
    </rPh>
    <phoneticPr fontId="23"/>
  </si>
  <si>
    <t>シートの保護を解除してください</t>
    <phoneticPr fontId="23"/>
  </si>
  <si>
    <t>評　価　ソ　フ　ト</t>
    <rPh sb="0" eb="1">
      <t>ヒョウ</t>
    </rPh>
    <rPh sb="2" eb="3">
      <t>アタイ</t>
    </rPh>
    <phoneticPr fontId="23"/>
  </si>
  <si>
    <t>地域区分</t>
    <rPh sb="0" eb="2">
      <t>チイキ</t>
    </rPh>
    <phoneticPr fontId="23"/>
  </si>
  <si>
    <t>㎡ 　うち省エネ計画対象面積</t>
    <rPh sb="5" eb="6">
      <t>ショウ</t>
    </rPh>
    <rPh sb="8" eb="10">
      <t>ケイカク</t>
    </rPh>
    <rPh sb="10" eb="12">
      <t>タイショウ</t>
    </rPh>
    <rPh sb="12" eb="14">
      <t>メンセキ</t>
    </rPh>
    <phoneticPr fontId="23"/>
  </si>
  <si>
    <t>RN使用欄</t>
    <rPh sb="2" eb="4">
      <t>シヨウ</t>
    </rPh>
    <rPh sb="4" eb="5">
      <t>ラン</t>
    </rPh>
    <phoneticPr fontId="23"/>
  </si>
  <si>
    <t>TC</t>
    <phoneticPr fontId="23"/>
  </si>
  <si>
    <t>NC</t>
    <phoneticPr fontId="23"/>
  </si>
  <si>
    <t>EB</t>
    <phoneticPr fontId="23"/>
  </si>
  <si>
    <t>短期使用</t>
    <rPh sb="0" eb="2">
      <t>タンキ</t>
    </rPh>
    <rPh sb="2" eb="4">
      <t>シヨウ</t>
    </rPh>
    <phoneticPr fontId="23"/>
  </si>
  <si>
    <t>■使用期間（開始/終了）</t>
    <rPh sb="1" eb="3">
      <t>ｼﾖｳ</t>
    </rPh>
    <rPh sb="3" eb="5">
      <t>ｷｶﾝ</t>
    </rPh>
    <rPh sb="6" eb="8">
      <t>ｶｲｼ</t>
    </rPh>
    <rPh sb="9" eb="11">
      <t>ｼｭｳﾘｮｳ</t>
    </rPh>
    <phoneticPr fontId="35" type="noConversion"/>
  </si>
  <si>
    <t>時間/日（想定値）</t>
    <rPh sb="0" eb="2">
      <t>ジカン</t>
    </rPh>
    <rPh sb="3" eb="4">
      <t>ニチ</t>
    </rPh>
    <phoneticPr fontId="23"/>
  </si>
  <si>
    <t>使用期間</t>
    <rPh sb="0" eb="2">
      <t>シヨウ</t>
    </rPh>
    <rPh sb="2" eb="4">
      <t>キカン</t>
    </rPh>
    <phoneticPr fontId="23"/>
  </si>
  <si>
    <t>2016年６月～８月</t>
    <rPh sb="4" eb="5">
      <t>ネン</t>
    </rPh>
    <rPh sb="6" eb="7">
      <t>ガツ</t>
    </rPh>
    <rPh sb="9" eb="10">
      <t>ガツ</t>
    </rPh>
    <phoneticPr fontId="23"/>
  </si>
  <si>
    <t>しない</t>
  </si>
  <si>
    <t>しない</t>
    <phoneticPr fontId="23"/>
  </si>
  <si>
    <t>ポイント</t>
    <phoneticPr fontId="23"/>
  </si>
  <si>
    <t xml:space="preserve">取組数 </t>
    <rPh sb="0" eb="2">
      <t>トリクミ</t>
    </rPh>
    <rPh sb="2" eb="3">
      <t>スウ</t>
    </rPh>
    <phoneticPr fontId="23"/>
  </si>
  <si>
    <t>○○○</t>
    <phoneticPr fontId="23"/>
  </si>
  <si>
    <t>■ 評価の実施</t>
    <rPh sb="2" eb="4">
      <t>ヒョウカ</t>
    </rPh>
    <rPh sb="5" eb="7">
      <t>ジッシ</t>
    </rPh>
    <phoneticPr fontId="23"/>
  </si>
  <si>
    <t>■ 作成者</t>
    <rPh sb="2" eb="5">
      <t>サクセイシャ</t>
    </rPh>
    <phoneticPr fontId="23"/>
  </si>
  <si>
    <t>■ 確認日</t>
    <rPh sb="2" eb="4">
      <t>カクニン</t>
    </rPh>
    <rPh sb="4" eb="5">
      <t>ビ</t>
    </rPh>
    <phoneticPr fontId="23"/>
  </si>
  <si>
    <t>■ 確認者</t>
    <rPh sb="2" eb="4">
      <t>カクニン</t>
    </rPh>
    <rPh sb="4" eb="5">
      <t>シャ</t>
    </rPh>
    <phoneticPr fontId="23"/>
  </si>
  <si>
    <t>■LCCO2の計算</t>
    <rPh sb="7" eb="9">
      <t>ケイサン</t>
    </rPh>
    <phoneticPr fontId="23"/>
  </si>
  <si>
    <t>■ 建物名称</t>
    <rPh sb="2" eb="4">
      <t>ﾀﾃﾓﾉ</t>
    </rPh>
    <rPh sb="4" eb="6">
      <t>ﾒｲｼｮｳ</t>
    </rPh>
    <phoneticPr fontId="35" type="noConversion"/>
  </si>
  <si>
    <t>■ 建設地・地域区分</t>
    <rPh sb="2" eb="5">
      <t>ｹﾝｾﾂﾁ</t>
    </rPh>
    <rPh sb="6" eb="8">
      <t>ちいき</t>
    </rPh>
    <rPh sb="8" eb="10">
      <t>ｸﾌﾞﾝ</t>
    </rPh>
    <phoneticPr fontId="35" type="noConversion"/>
  </si>
  <si>
    <t>■ 竣工年 (予定/竣工)</t>
    <rPh sb="2" eb="4">
      <t>ｼｭﾝｺｳ</t>
    </rPh>
    <rPh sb="4" eb="5">
      <t>ﾈﾝ</t>
    </rPh>
    <rPh sb="7" eb="9">
      <t>ﾖﾃｲ</t>
    </rPh>
    <rPh sb="10" eb="12">
      <t>ｼｭﾝｺｳ</t>
    </rPh>
    <phoneticPr fontId="35" type="noConversion"/>
  </si>
  <si>
    <t>■ 地域・地区</t>
    <rPh sb="2" eb="4">
      <t>ﾁｲｷ</t>
    </rPh>
    <rPh sb="5" eb="7">
      <t>ﾁｸ</t>
    </rPh>
    <phoneticPr fontId="35" type="noConversion"/>
  </si>
  <si>
    <t>■ 敷地面積</t>
    <rPh sb="2" eb="4">
      <t>ｼｷﾁ</t>
    </rPh>
    <rPh sb="4" eb="6">
      <t>ﾒﾝｾｷ</t>
    </rPh>
    <phoneticPr fontId="35" type="noConversion"/>
  </si>
  <si>
    <t>■ 建築面積</t>
    <rPh sb="2" eb="4">
      <t>ｹﾝﾁｸ</t>
    </rPh>
    <rPh sb="4" eb="6">
      <t>ﾒﾝｾｷ</t>
    </rPh>
    <phoneticPr fontId="35" type="noConversion"/>
  </si>
  <si>
    <t>■ 建物用途名</t>
    <rPh sb="2" eb="4">
      <t>タテモノ</t>
    </rPh>
    <rPh sb="4" eb="6">
      <t>ヨウト</t>
    </rPh>
    <rPh sb="6" eb="7">
      <t>メイ</t>
    </rPh>
    <phoneticPr fontId="23"/>
  </si>
  <si>
    <t>■ 延床面積</t>
    <rPh sb="2" eb="3">
      <t>ﾉ</t>
    </rPh>
    <rPh sb="3" eb="6">
      <t>ﾕｶﾒﾝｾｷ</t>
    </rPh>
    <phoneticPr fontId="35" type="noConversion"/>
  </si>
  <si>
    <t>■ 構造</t>
    <rPh sb="2" eb="4">
      <t>コウゾウ</t>
    </rPh>
    <phoneticPr fontId="23"/>
  </si>
  <si>
    <t>■ 階数</t>
    <rPh sb="2" eb="4">
      <t>カイスウ</t>
    </rPh>
    <phoneticPr fontId="23"/>
  </si>
  <si>
    <t>■ 平均居住人員</t>
    <rPh sb="2" eb="4">
      <t>ﾍｲｷﾝ</t>
    </rPh>
    <rPh sb="4" eb="6">
      <t>ｷｮｼﾞｭｳ</t>
    </rPh>
    <rPh sb="6" eb="8">
      <t>ｼﾞﾝｲﾝ</t>
    </rPh>
    <phoneticPr fontId="35" type="noConversion"/>
  </si>
  <si>
    <t>■ 年間使用時間</t>
    <rPh sb="2" eb="4">
      <t>ﾈﾝｶﾝ</t>
    </rPh>
    <rPh sb="4" eb="6">
      <t>ｼﾖｳ</t>
    </rPh>
    <rPh sb="6" eb="8">
      <t>ｼﾞｶﾝ</t>
    </rPh>
    <phoneticPr fontId="35" type="noConversion"/>
  </si>
  <si>
    <t>■ 日平均使用時間</t>
    <rPh sb="2" eb="3">
      <t>ﾋ</t>
    </rPh>
    <rPh sb="3" eb="5">
      <t>ﾍｲｷﾝ</t>
    </rPh>
    <rPh sb="5" eb="7">
      <t>ｼﾖｳ</t>
    </rPh>
    <rPh sb="7" eb="9">
      <t>ｼﾞｶﾝ</t>
    </rPh>
    <phoneticPr fontId="35" type="noConversion"/>
  </si>
  <si>
    <t>IS</t>
    <phoneticPr fontId="23"/>
  </si>
  <si>
    <t>インテリア</t>
    <phoneticPr fontId="23"/>
  </si>
  <si>
    <t>② 評価対象概要</t>
    <rPh sb="2" eb="4">
      <t>ヒョウカ</t>
    </rPh>
    <rPh sb="4" eb="6">
      <t>タイショウ</t>
    </rPh>
    <rPh sb="6" eb="8">
      <t>ガイヨウ</t>
    </rPh>
    <phoneticPr fontId="23"/>
  </si>
  <si>
    <t>○○サービス</t>
    <phoneticPr fontId="23"/>
  </si>
  <si>
    <t>○○</t>
    <phoneticPr fontId="23"/>
  </si>
  <si>
    <t>XXX</t>
    <phoneticPr fontId="23"/>
  </si>
  <si>
    <t>地上○○F～○○F</t>
    <rPh sb="0" eb="2">
      <t>チジョウ</t>
    </rPh>
    <phoneticPr fontId="23"/>
  </si>
  <si>
    <t>■ 評価対象名称</t>
    <rPh sb="2" eb="4">
      <t>ﾋｮｳｶ</t>
    </rPh>
    <rPh sb="4" eb="6">
      <t>ﾀｲｼｮｳ</t>
    </rPh>
    <rPh sb="6" eb="8">
      <t>ﾒｲｼｮｳ</t>
    </rPh>
    <phoneticPr fontId="35" type="noConversion"/>
  </si>
  <si>
    <t>■ 評価対象用途</t>
    <rPh sb="2" eb="4">
      <t>ﾋｮｳｶ</t>
    </rPh>
    <rPh sb="4" eb="6">
      <t>ﾀｲｼｮｳ</t>
    </rPh>
    <rPh sb="6" eb="8">
      <t>ﾖｳﾄ</t>
    </rPh>
    <phoneticPr fontId="35" type="noConversion"/>
  </si>
  <si>
    <t>■ 使用開始</t>
    <rPh sb="2" eb="4">
      <t>ｼﾖｳ</t>
    </rPh>
    <rPh sb="4" eb="6">
      <t>ｶｲｼ</t>
    </rPh>
    <phoneticPr fontId="35" type="noConversion"/>
  </si>
  <si>
    <t>■ 専用面積</t>
    <rPh sb="2" eb="4">
      <t>ｾﾝﾖｳ</t>
    </rPh>
    <rPh sb="4" eb="6">
      <t>ﾒﾝｾｷ</t>
    </rPh>
    <phoneticPr fontId="35" type="noConversion"/>
  </si>
  <si>
    <t>■ 専用部の階</t>
    <rPh sb="2" eb="4">
      <t>ｾﾝﾖｳ</t>
    </rPh>
    <rPh sb="4" eb="5">
      <t>ﾌﾞ</t>
    </rPh>
    <rPh sb="6" eb="7">
      <t>ｶｲ</t>
    </rPh>
    <phoneticPr fontId="35" type="noConversion"/>
  </si>
  <si>
    <r>
      <t>1-3</t>
    </r>
    <r>
      <rPr>
        <b/>
        <sz val="12"/>
        <color indexed="9"/>
        <rFont val="ＭＳ Ｐゴシック"/>
        <family val="3"/>
        <charset val="128"/>
      </rPr>
      <t>　外観</t>
    </r>
    <rPh sb="4" eb="6">
      <t>ガイカン</t>
    </rPh>
    <phoneticPr fontId="23"/>
  </si>
  <si>
    <t>年間使用時間</t>
    <rPh sb="0" eb="2">
      <t>ネンカン</t>
    </rPh>
    <rPh sb="2" eb="4">
      <t>シヨウ</t>
    </rPh>
    <rPh sb="4" eb="6">
      <t>ジカン</t>
    </rPh>
    <phoneticPr fontId="23"/>
  </si>
  <si>
    <t>日平均使用時間</t>
    <rPh sb="0" eb="1">
      <t>ニチ</t>
    </rPh>
    <rPh sb="1" eb="3">
      <t>ヘイキン</t>
    </rPh>
    <rPh sb="3" eb="5">
      <t>シヨウ</t>
    </rPh>
    <rPh sb="5" eb="7">
      <t>ジカン</t>
    </rPh>
    <phoneticPr fontId="23"/>
  </si>
  <si>
    <t>201●年●月●日</t>
    <rPh sb="4" eb="5">
      <t>ネン</t>
    </rPh>
    <rPh sb="6" eb="7">
      <t>ガツ</t>
    </rPh>
    <rPh sb="8" eb="9">
      <t>ニチ</t>
    </rPh>
    <phoneticPr fontId="23"/>
  </si>
  <si>
    <t>■建物名称　</t>
    <rPh sb="1" eb="3">
      <t>タテモノ</t>
    </rPh>
    <rPh sb="3" eb="5">
      <t>メイショウ</t>
    </rPh>
    <phoneticPr fontId="23"/>
  </si>
  <si>
    <t>　注）　設計における総合的なコンセプトを簡潔に記載してください。
　</t>
    <rPh sb="4" eb="6">
      <t>セッケイ</t>
    </rPh>
    <phoneticPr fontId="23"/>
  </si>
  <si>
    <t>重み</t>
    <rPh sb="0" eb="1">
      <t>オモ</t>
    </rPh>
    <phoneticPr fontId="23"/>
  </si>
  <si>
    <t>パウダールームとして利用可能な装備がある</t>
  </si>
  <si>
    <t>ハンドドライヤー等、手拭き用の設備が設置されている</t>
  </si>
  <si>
    <t>タスク・アンビエント照明方式もしくはこれに準ずる照明方式の場合で、タスク照度が500lx以上1000lx未満、かつアンビエント照度がタスク照度の1/3以上2/3未満、かつ壁面の鉛直面照度もしくは天井面の水平面照度が100lx以上。</t>
  </si>
  <si>
    <t>水平方向から見て光源が露出せず、グレアを制限している器具。G2 分類の器具。</t>
  </si>
  <si>
    <t>水平方向から見て光源が露出し、グレアを制限していない器具。G3 分類の器具。</t>
  </si>
  <si>
    <t>壁・床・天井のうち一面に吸音材を使用している</t>
  </si>
  <si>
    <t>吸音材を使用していない</t>
  </si>
  <si>
    <t>40＜ [騒音レベル] ≦45</t>
  </si>
  <si>
    <t>45＜ [騒音レベル] ≦50</t>
  </si>
  <si>
    <t>6)優れた外観デザイン</t>
  </si>
  <si>
    <t>5）周辺の主要な視点場からの良好な景観形成</t>
  </si>
  <si>
    <t>地域性のある素材を外装材に使用して、良好な景観を形成している。</t>
  </si>
  <si>
    <t>4）地域性のある素材による良好な景観形成</t>
  </si>
  <si>
    <t>3）景観の歴史の継承</t>
  </si>
  <si>
    <t>植栽により、良好な景観を形成している。</t>
  </si>
  <si>
    <t>2）植栽による良好な景観形成</t>
  </si>
  <si>
    <t>1）建物の配置・形態等のまちなみへの調和</t>
  </si>
  <si>
    <t>紙文書による情報漏えいを防止し、無駄な印刷を減少させることを意図したICカード認証プリントシステムを採用している（例：セキュアプリントの採用）</t>
  </si>
  <si>
    <t>評価する取組みのうち４つの項目に該当する。</t>
  </si>
  <si>
    <t>評価する取組みのうち３つの項目に該当する。</t>
  </si>
  <si>
    <t>評価する取組みのうち２つの項目に該当する。</t>
  </si>
  <si>
    <t>1.1.2　荷重のゆとり</t>
    <rPh sb="6" eb="8">
      <t>カジュウ</t>
    </rPh>
    <phoneticPr fontId="119"/>
  </si>
  <si>
    <t>1.1.1　空間の形状・自由さ</t>
    <rPh sb="6" eb="8">
      <t>クウカン</t>
    </rPh>
    <rPh sb="9" eb="11">
      <t>ケイジョウ</t>
    </rPh>
    <rPh sb="12" eb="14">
      <t>ジユウ</t>
    </rPh>
    <phoneticPr fontId="119"/>
  </si>
  <si>
    <t>空間・内装</t>
    <rPh sb="0" eb="2">
      <t>クウカン</t>
    </rPh>
    <rPh sb="3" eb="5">
      <t>ナイソウ</t>
    </rPh>
    <phoneticPr fontId="23"/>
  </si>
  <si>
    <t>冷暖房設備が設置されている</t>
  </si>
  <si>
    <t>移動空間・コミュニケーション</t>
  </si>
  <si>
    <t>防犯対策を実施していない</t>
  </si>
  <si>
    <t>水質安全性対策を一部満たしている</t>
  </si>
  <si>
    <t>水質安全性対策を一つも満たしていない</t>
  </si>
  <si>
    <t>自主努力の無害化措置により、法による区域指定を解除する場合</t>
  </si>
  <si>
    <t>自主調査、または法定調査の結果、「形質変更時要届出区域」に指定され、開発時に拡散防止のための計画の届出、それに基づく措置を行う場合</t>
  </si>
  <si>
    <t>法令水準以上の非常用発電設備があり、建物の基幹機能や共用部におけるサービスが可能である。</t>
  </si>
  <si>
    <t>異なる変電所からの引き込みを二重化している。</t>
  </si>
  <si>
    <t>電源車接続時に利用可能な照明等の配線が設置されている。</t>
  </si>
  <si>
    <t>重要設備系の受電設備の二重化を行っている。</t>
  </si>
  <si>
    <t>無停電電源設備を備えている。</t>
  </si>
  <si>
    <t>建物全体の床面積の合計が2000㎡未満の場合</t>
    <rPh sb="17" eb="19">
      <t>ミマン</t>
    </rPh>
    <phoneticPr fontId="119"/>
  </si>
  <si>
    <t>建築基準法に定められた耐震性の50％増の耐震性を有する</t>
  </si>
  <si>
    <t>建築基準法に定められた耐震性の25％増の耐震性を有する</t>
  </si>
  <si>
    <t>建築基準法に定められた耐震性を有する</t>
  </si>
  <si>
    <t>1.1.1　躯体の耐震性能</t>
    <rPh sb="9" eb="11">
      <t>タイシン</t>
    </rPh>
    <rPh sb="11" eb="13">
      <t>セイノウ</t>
    </rPh>
    <phoneticPr fontId="119"/>
  </si>
  <si>
    <t>建物内に設置されているが、十分な数と必要に応じた配置となっていない。</t>
  </si>
  <si>
    <t>建物内に設置されていない</t>
  </si>
  <si>
    <t>満足度調査</t>
  </si>
  <si>
    <t>維持管理計画</t>
  </si>
  <si>
    <t>ワーカーを対象とした健康セミナーやメンタル系セミナーを開催している。</t>
  </si>
  <si>
    <t>ワーカーにフィットネスクラブなどへの費用補助を行っている。</t>
  </si>
  <si>
    <t>健康を増進するクラブ活動への補助を行っている。</t>
  </si>
  <si>
    <t>社内に運動を促進するクラブ活動がある。</t>
  </si>
  <si>
    <t>健康診断、ストレスチェックが行われている</t>
  </si>
  <si>
    <t>採点基準</t>
    <rPh sb="0" eb="2">
      <t>サイテン</t>
    </rPh>
    <rPh sb="2" eb="4">
      <t>キジュン</t>
    </rPh>
    <phoneticPr fontId="23"/>
  </si>
  <si>
    <t>レイアウトの柔軟性</t>
    <rPh sb="6" eb="8">
      <t>ジュウナン</t>
    </rPh>
    <rPh sb="8" eb="9">
      <t>セイ</t>
    </rPh>
    <phoneticPr fontId="23"/>
  </si>
  <si>
    <t>WO</t>
    <phoneticPr fontId="23"/>
  </si>
  <si>
    <r>
      <t>●</t>
    </r>
    <r>
      <rPr>
        <sz val="11"/>
        <rFont val="Arial"/>
        <family val="2"/>
      </rPr>
      <t>LCCO2</t>
    </r>
    <r>
      <rPr>
        <sz val="11"/>
        <rFont val="ＭＳ Ｐゴシック"/>
        <family val="3"/>
        <charset val="128"/>
      </rPr>
      <t>計算</t>
    </r>
    <rPh sb="6" eb="8">
      <t>ケイサン</t>
    </rPh>
    <phoneticPr fontId="23"/>
  </si>
  <si>
    <t>パターン１</t>
    <phoneticPr fontId="23"/>
  </si>
  <si>
    <t>パターン２</t>
    <phoneticPr fontId="23"/>
  </si>
  <si>
    <t>パターン３</t>
    <phoneticPr fontId="23"/>
  </si>
  <si>
    <t>■ 評価対象</t>
    <rPh sb="2" eb="4">
      <t>ヒョウカ</t>
    </rPh>
    <rPh sb="4" eb="6">
      <t>タイショウ</t>
    </rPh>
    <phoneticPr fontId="23"/>
  </si>
  <si>
    <t>■ 評価対象フェーズ</t>
    <rPh sb="2" eb="4">
      <t>ヒョウカ</t>
    </rPh>
    <rPh sb="4" eb="6">
      <t>タイショウ</t>
    </rPh>
    <phoneticPr fontId="23"/>
  </si>
  <si>
    <t>BP1</t>
    <phoneticPr fontId="23"/>
  </si>
  <si>
    <t>BP2</t>
    <phoneticPr fontId="23"/>
  </si>
  <si>
    <t>BP3</t>
    <phoneticPr fontId="23"/>
  </si>
  <si>
    <r>
      <t>2-2</t>
    </r>
    <r>
      <rPr>
        <b/>
        <sz val="12"/>
        <color indexed="9"/>
        <rFont val="ＭＳ Ｐゴシック"/>
        <family val="3"/>
        <charset val="128"/>
      </rPr>
      <t>　大項目の評価（ﾚｰﾀﾞｰﾁｬｰﾄ）</t>
    </r>
    <rPh sb="4" eb="7">
      <t>ダイコウモク</t>
    </rPh>
    <rPh sb="8" eb="10">
      <t>ヒョウカ</t>
    </rPh>
    <phoneticPr fontId="23"/>
  </si>
  <si>
    <r>
      <t>2-3</t>
    </r>
    <r>
      <rPr>
        <b/>
        <sz val="12"/>
        <color indexed="9"/>
        <rFont val="ＭＳ Ｐゴシック"/>
        <family val="3"/>
        <charset val="128"/>
      </rPr>
      <t>　中項目の評価（バーチャート）</t>
    </r>
    <phoneticPr fontId="23"/>
  </si>
  <si>
    <t>≧</t>
  </si>
  <si>
    <t>＜</t>
  </si>
  <si>
    <t>スコア平均</t>
    <rPh sb="3" eb="5">
      <t>ヘイキン</t>
    </rPh>
    <phoneticPr fontId="23"/>
  </si>
  <si>
    <t>ランク用スコア</t>
    <rPh sb="3" eb="4">
      <t>ヨウ</t>
    </rPh>
    <phoneticPr fontId="23"/>
  </si>
  <si>
    <t>★</t>
    <phoneticPr fontId="23"/>
  </si>
  <si>
    <t>/100</t>
    <phoneticPr fontId="23"/>
  </si>
  <si>
    <t>Rank:</t>
    <phoneticPr fontId="119"/>
  </si>
  <si>
    <t>ランク</t>
    <phoneticPr fontId="23"/>
  </si>
  <si>
    <t>　注）　上記以外に対する配慮事項を簡潔に記載してください。</t>
    <rPh sb="4" eb="6">
      <t>ジョウキ</t>
    </rPh>
    <rPh sb="6" eb="8">
      <t>イガイ</t>
    </rPh>
    <phoneticPr fontId="23"/>
  </si>
  <si>
    <t>スコアシート</t>
    <phoneticPr fontId="35" type="noConversion"/>
  </si>
  <si>
    <t>空間・内装</t>
    <rPh sb="0" eb="2">
      <t>ｸｳｶﾝ</t>
    </rPh>
    <rPh sb="3" eb="5">
      <t>ﾅｲｿｳ</t>
    </rPh>
    <phoneticPr fontId="35" type="noConversion"/>
  </si>
  <si>
    <t>1.1.3　設備機器の区画別運用の可変性</t>
    <phoneticPr fontId="119"/>
  </si>
  <si>
    <t>熱・空気環境</t>
    <rPh sb="0" eb="1">
      <t>ﾈﾂ</t>
    </rPh>
    <rPh sb="2" eb="4">
      <t>ｸｳｷ</t>
    </rPh>
    <rPh sb="4" eb="6">
      <t>ｶﾝｷｮｳ</t>
    </rPh>
    <phoneticPr fontId="35" type="noConversion"/>
  </si>
  <si>
    <t>リフレッシュ</t>
    <phoneticPr fontId="35" type="noConversion"/>
  </si>
  <si>
    <t>運動</t>
    <phoneticPr fontId="35" type="noConversion"/>
  </si>
  <si>
    <t>情報通信</t>
  </si>
  <si>
    <t>有害物質対策</t>
  </si>
  <si>
    <t>水質安全性</t>
  </si>
  <si>
    <t>対象外</t>
    <rPh sb="0" eb="3">
      <t>タイショウガイ</t>
    </rPh>
    <phoneticPr fontId="23"/>
  </si>
  <si>
    <t>パターン１</t>
    <phoneticPr fontId="23"/>
  </si>
  <si>
    <t>合計</t>
    <rPh sb="0" eb="2">
      <t>ゴウケイ</t>
    </rPh>
    <phoneticPr fontId="23"/>
  </si>
  <si>
    <t>メンタルヘルス対策、医療サービス</t>
    <phoneticPr fontId="23"/>
  </si>
  <si>
    <t>維持管理に配慮した設計</t>
    <phoneticPr fontId="23"/>
  </si>
  <si>
    <t>備考</t>
    <rPh sb="0" eb="2">
      <t>ビコウ</t>
    </rPh>
    <phoneticPr fontId="23"/>
  </si>
  <si>
    <t>維持保全計画</t>
    <phoneticPr fontId="23"/>
  </si>
  <si>
    <t>維持管理の状況</t>
    <phoneticPr fontId="23"/>
  </si>
  <si>
    <t>中長期保全計画の有無と実行性</t>
    <phoneticPr fontId="23"/>
  </si>
  <si>
    <t>満足度調査の定期的実施等</t>
    <phoneticPr fontId="23"/>
  </si>
  <si>
    <t>消防訓練の実施</t>
    <phoneticPr fontId="23"/>
  </si>
  <si>
    <t>評価する取組み</t>
    <rPh sb="0" eb="2">
      <t>ヒョウカ</t>
    </rPh>
    <rPh sb="4" eb="6">
      <t>トリク</t>
    </rPh>
    <phoneticPr fontId="23"/>
  </si>
  <si>
    <t>化学汚染物質</t>
    <phoneticPr fontId="23"/>
  </si>
  <si>
    <t>有害物質を含まない材料の使用</t>
    <phoneticPr fontId="23"/>
  </si>
  <si>
    <t>有害物質の既存不適格対応</t>
    <phoneticPr fontId="23"/>
  </si>
  <si>
    <t>水質安全性</t>
    <phoneticPr fontId="23"/>
  </si>
  <si>
    <t>水質安全性対策を全て満たしている。または、各階にミネラルウォーターサーバーを用意し全員が利用できる。</t>
  </si>
  <si>
    <t>セキュリティ</t>
    <phoneticPr fontId="23"/>
  </si>
  <si>
    <t>セキュリティ設備</t>
    <phoneticPr fontId="23"/>
  </si>
  <si>
    <t>バリアフリー法への対応</t>
    <phoneticPr fontId="23"/>
  </si>
  <si>
    <t>高度情報通信インフラ</t>
    <phoneticPr fontId="23"/>
  </si>
  <si>
    <t>外観デザイン</t>
    <phoneticPr fontId="23"/>
  </si>
  <si>
    <t>7）その他</t>
  </si>
  <si>
    <t>評価ポイント</t>
    <rPh sb="0" eb="2">
      <t>ヒョウカ</t>
    </rPh>
    <phoneticPr fontId="23"/>
  </si>
  <si>
    <t>照度</t>
    <phoneticPr fontId="23"/>
  </si>
  <si>
    <t>グレア対策</t>
    <phoneticPr fontId="23"/>
  </si>
  <si>
    <t>注）レベル４、レベル５は直接入力によりレベルを選択してください。</t>
    <rPh sb="12" eb="14">
      <t>チョクセツ</t>
    </rPh>
    <rPh sb="14" eb="16">
      <t>ニュウリョク</t>
    </rPh>
    <rPh sb="23" eb="25">
      <t>センタク</t>
    </rPh>
    <phoneticPr fontId="23"/>
  </si>
  <si>
    <t>トイレの充足性・機能性</t>
    <phoneticPr fontId="23"/>
  </si>
  <si>
    <r>
      <rPr>
        <b/>
        <sz val="11"/>
        <rFont val="ＭＳ Ｐゴシック"/>
        <family val="3"/>
        <charset val="128"/>
      </rPr>
      <t>1.1　</t>
    </r>
    <r>
      <rPr>
        <sz val="11"/>
        <rFont val="ＭＳ Ｐゴシック"/>
        <family val="3"/>
        <charset val="128"/>
      </rPr>
      <t>レイアウトの柔軟性</t>
    </r>
    <rPh sb="10" eb="13">
      <t>ジュウナンセイ</t>
    </rPh>
    <phoneticPr fontId="119"/>
  </si>
  <si>
    <r>
      <t>1.1　</t>
    </r>
    <r>
      <rPr>
        <sz val="11"/>
        <rFont val="ＭＳ Ｐゴシック"/>
        <family val="3"/>
        <charset val="128"/>
      </rPr>
      <t>耐震性</t>
    </r>
    <phoneticPr fontId="119"/>
  </si>
  <si>
    <t>採点</t>
    <rPh sb="0" eb="2">
      <t>サイテン</t>
    </rPh>
    <phoneticPr fontId="23"/>
  </si>
  <si>
    <t>得点</t>
    <rPh sb="0" eb="2">
      <t>トクテン</t>
    </rPh>
    <phoneticPr fontId="23"/>
  </si>
  <si>
    <t>平均</t>
    <rPh sb="0" eb="2">
      <t>ヘイキン</t>
    </rPh>
    <phoneticPr fontId="23"/>
  </si>
  <si>
    <t>環境配慮の概要記入欄</t>
    <phoneticPr fontId="23"/>
  </si>
  <si>
    <t>リフレッシュスペース</t>
    <phoneticPr fontId="23"/>
  </si>
  <si>
    <t>分煙対応、禁煙対応</t>
    <phoneticPr fontId="23"/>
  </si>
  <si>
    <t>運動</t>
    <phoneticPr fontId="23"/>
  </si>
  <si>
    <t>運動促進・支援機能</t>
    <phoneticPr fontId="23"/>
  </si>
  <si>
    <t>階段の位置・アクセス表示</t>
    <phoneticPr fontId="23"/>
  </si>
  <si>
    <t>災害対応</t>
    <phoneticPr fontId="23"/>
  </si>
  <si>
    <t>リフレッシュ</t>
    <phoneticPr fontId="23"/>
  </si>
  <si>
    <t>運動</t>
    <phoneticPr fontId="23"/>
  </si>
  <si>
    <t>移動空間・コミュニケーション</t>
    <phoneticPr fontId="23"/>
  </si>
  <si>
    <t>情報通信</t>
    <phoneticPr fontId="23"/>
  </si>
  <si>
    <t>災害対応</t>
    <phoneticPr fontId="23"/>
  </si>
  <si>
    <t>有害物質対策</t>
    <phoneticPr fontId="23"/>
  </si>
  <si>
    <t>水質安全性</t>
    <phoneticPr fontId="23"/>
  </si>
  <si>
    <t>維持管理計画</t>
    <phoneticPr fontId="23"/>
  </si>
  <si>
    <t>満足度調査</t>
    <phoneticPr fontId="23"/>
  </si>
  <si>
    <t>吸音</t>
    <phoneticPr fontId="23"/>
  </si>
  <si>
    <t>熱・空気環境</t>
    <phoneticPr fontId="23"/>
  </si>
  <si>
    <t>湿度制御</t>
    <phoneticPr fontId="23"/>
  </si>
  <si>
    <t>オフィスからの眺望</t>
    <phoneticPr fontId="23"/>
  </si>
  <si>
    <t>室内の植栽・自然とのつながり</t>
    <phoneticPr fontId="23"/>
  </si>
  <si>
    <t>室外（敷地内）の植栽・自然とのつながり</t>
    <phoneticPr fontId="23"/>
  </si>
  <si>
    <t>BCP（事業継続計画）の有無</t>
    <phoneticPr fontId="23"/>
  </si>
  <si>
    <t>追加？？</t>
    <rPh sb="0" eb="2">
      <t>ツイカ</t>
    </rPh>
    <phoneticPr fontId="23"/>
  </si>
  <si>
    <t>-</t>
    <phoneticPr fontId="23"/>
  </si>
  <si>
    <t>基本性能</t>
    <rPh sb="0" eb="2">
      <t>キホン</t>
    </rPh>
    <rPh sb="2" eb="4">
      <t>セイノウ</t>
    </rPh>
    <phoneticPr fontId="23"/>
  </si>
  <si>
    <t>作業効率</t>
    <rPh sb="0" eb="2">
      <t>サギョウ</t>
    </rPh>
    <rPh sb="2" eb="4">
      <t>コウリツ</t>
    </rPh>
    <phoneticPr fontId="23"/>
  </si>
  <si>
    <t>知識創造</t>
    <rPh sb="0" eb="2">
      <t>チシキ</t>
    </rPh>
    <rPh sb="2" eb="4">
      <t>ソウゾウ</t>
    </rPh>
    <phoneticPr fontId="23"/>
  </si>
  <si>
    <t>人材確保</t>
    <rPh sb="0" eb="2">
      <t>ジンザイ</t>
    </rPh>
    <rPh sb="2" eb="4">
      <t>カクホ</t>
    </rPh>
    <phoneticPr fontId="23"/>
  </si>
  <si>
    <t>意欲向上</t>
    <rPh sb="0" eb="2">
      <t>イヨク</t>
    </rPh>
    <rPh sb="2" eb="4">
      <t>コウジョウ</t>
    </rPh>
    <phoneticPr fontId="23"/>
  </si>
  <si>
    <r>
      <t>2-1</t>
    </r>
    <r>
      <rPr>
        <b/>
        <sz val="12"/>
        <color indexed="9"/>
        <rFont val="ＭＳ Ｐゴシック"/>
        <family val="3"/>
        <charset val="128"/>
      </rPr>
      <t>　総合評価</t>
    </r>
    <rPh sb="4" eb="6">
      <t>そうごう</t>
    </rPh>
    <rPh sb="6" eb="8">
      <t>ひょうか</t>
    </rPh>
    <phoneticPr fontId="35" type="noConversion"/>
  </si>
  <si>
    <r>
      <t>S</t>
    </r>
    <r>
      <rPr>
        <sz val="11"/>
        <rFont val="ＭＳ Ｐゴシック"/>
        <family val="3"/>
        <charset val="128"/>
      </rPr>
      <t>　ランク；</t>
    </r>
    <r>
      <rPr>
        <sz val="14"/>
        <color rgb="FF0070C0"/>
        <rFont val="Segoe UI Symbol"/>
        <family val="3"/>
      </rPr>
      <t>★★★★★</t>
    </r>
    <phoneticPr fontId="23"/>
  </si>
  <si>
    <r>
      <t>A</t>
    </r>
    <r>
      <rPr>
        <sz val="11"/>
        <rFont val="ＭＳ Ｐゴシック"/>
        <family val="3"/>
        <charset val="128"/>
      </rPr>
      <t>　ランク；</t>
    </r>
    <r>
      <rPr>
        <sz val="14"/>
        <color rgb="FF0070C0"/>
        <rFont val="Segoe UI Symbol"/>
        <family val="3"/>
      </rPr>
      <t>★★★★</t>
    </r>
    <phoneticPr fontId="23"/>
  </si>
  <si>
    <r>
      <t>B+</t>
    </r>
    <r>
      <rPr>
        <sz val="11"/>
        <rFont val="ＭＳ Ｐゴシック"/>
        <family val="3"/>
        <charset val="128"/>
      </rPr>
      <t>ランク；</t>
    </r>
    <r>
      <rPr>
        <sz val="14"/>
        <color rgb="FF0070C0"/>
        <rFont val="Segoe UI Symbol"/>
        <family val="3"/>
      </rPr>
      <t>★★★</t>
    </r>
    <phoneticPr fontId="23"/>
  </si>
  <si>
    <r>
      <t>B-</t>
    </r>
    <r>
      <rPr>
        <sz val="11"/>
        <rFont val="ＭＳ Ｐゴシック"/>
        <family val="3"/>
        <charset val="128"/>
      </rPr>
      <t>ランク；</t>
    </r>
    <r>
      <rPr>
        <sz val="14"/>
        <color rgb="FF0070C0"/>
        <rFont val="Segoe UI Symbol"/>
        <family val="3"/>
      </rPr>
      <t>★★</t>
    </r>
    <phoneticPr fontId="23"/>
  </si>
  <si>
    <r>
      <t>C</t>
    </r>
    <r>
      <rPr>
        <sz val="11"/>
        <rFont val="ＭＳ Ｐゴシック"/>
        <family val="3"/>
        <charset val="128"/>
      </rPr>
      <t>　ランク；</t>
    </r>
    <r>
      <rPr>
        <sz val="14"/>
        <color rgb="FF0070C0"/>
        <rFont val="Segoe UI Symbol"/>
        <family val="3"/>
      </rPr>
      <t>★</t>
    </r>
    <phoneticPr fontId="23"/>
  </si>
  <si>
    <r>
      <t>1-2</t>
    </r>
    <r>
      <rPr>
        <b/>
        <sz val="12"/>
        <color indexed="9"/>
        <rFont val="ＭＳ Ｐゴシック"/>
        <family val="3"/>
        <charset val="128"/>
      </rPr>
      <t>　評価パターン</t>
    </r>
    <rPh sb="4" eb="6">
      <t>ヒョウカ</t>
    </rPh>
    <phoneticPr fontId="23"/>
  </si>
  <si>
    <t>参考：知的生産性の視点に基づいた評価</t>
    <rPh sb="0" eb="2">
      <t>サンコウ</t>
    </rPh>
    <rPh sb="3" eb="5">
      <t>チテキ</t>
    </rPh>
    <rPh sb="5" eb="8">
      <t>セイサンセイ</t>
    </rPh>
    <rPh sb="9" eb="11">
      <t>シテン</t>
    </rPh>
    <rPh sb="12" eb="13">
      <t>モト</t>
    </rPh>
    <rPh sb="16" eb="18">
      <t>ヒョウカ</t>
    </rPh>
    <phoneticPr fontId="23"/>
  </si>
  <si>
    <t>空間のプランニングが建築躯体によって極めて制限される。</t>
  </si>
  <si>
    <t>空間のプランニングが建築躯体によって制限される。</t>
  </si>
  <si>
    <t>空間のプランニングの自由度がある。</t>
  </si>
  <si>
    <t>空間のプランニングの自由度が高い。</t>
  </si>
  <si>
    <t>空間のプランニングの自由度が極めて高い。</t>
  </si>
  <si>
    <t>知的生産性を高めるという観点を考慮して計画・整備されている。</t>
  </si>
  <si>
    <t>評価する取組みのうち１つの項目に該当する。</t>
  </si>
  <si>
    <t>広さ</t>
    <phoneticPr fontId="23"/>
  </si>
  <si>
    <t>パターン１</t>
    <phoneticPr fontId="23"/>
  </si>
  <si>
    <t>パターン2，3</t>
    <phoneticPr fontId="23"/>
  </si>
  <si>
    <t>スクリーン、オーニング、庇等、何かしらのグレア対策を実施している。</t>
  </si>
  <si>
    <t>ブラインドの設置、もしくはスクリーンと庇の組合せ等、段階的なグレア対策が可能とする仕様となっている。</t>
  </si>
  <si>
    <t>ブラインドと庇の組合せ等、グレアを防止しつつ、外部との繋がり（眺望や自然採光）を保つことが可能な設計となっている。</t>
  </si>
  <si>
    <t>項目</t>
    <rPh sb="0" eb="2">
      <t>コウモク</t>
    </rPh>
    <phoneticPr fontId="23"/>
  </si>
  <si>
    <t>標準的な器具数が設置されている。</t>
  </si>
  <si>
    <t>大便器に脱臭機能付き温水洗浄便座が設置されている</t>
  </si>
  <si>
    <t>大便器ブース内に手すりが設置されている</t>
  </si>
  <si>
    <t>小便器に感知フラッシュバルブが設置されている</t>
  </si>
  <si>
    <t>洗面器に自動水栓が設置されている</t>
  </si>
  <si>
    <t>洗面器に自動水石鹸供給栓等が設置されている</t>
  </si>
  <si>
    <t>一部のブースに消音装置（擬音装置）が設置されている</t>
  </si>
  <si>
    <t>レベル２を満たさない</t>
  </si>
  <si>
    <t>5分間輸送能力が11％以上、かつ平均運転間隔が40秒以下である（１台の場合は平均運転間隔が60秒以下）</t>
  </si>
  <si>
    <t>待ち時間対応策としてモニター設置等を行っている</t>
  </si>
  <si>
    <t>エレベーターバンクを可変とする制御を採用している</t>
  </si>
  <si>
    <t>レベル４を満たし、かつ打ち合わせ内容に応じた空間の選択が可能である。</t>
    <phoneticPr fontId="23"/>
  </si>
  <si>
    <t>重み係数(既定）＝</t>
    <rPh sb="0" eb="1">
      <t>オモ</t>
    </rPh>
    <rPh sb="2" eb="4">
      <t>ケイスウ</t>
    </rPh>
    <rPh sb="5" eb="7">
      <t>キテイ</t>
    </rPh>
    <phoneticPr fontId="23"/>
  </si>
  <si>
    <t>-</t>
    <phoneticPr fontId="23"/>
  </si>
  <si>
    <t>アスベストの対策工事が未実施、もしくはPCBが適切に管理・保管されていない</t>
  </si>
  <si>
    <t>アスベストの封じ込め・囲い込みが実施済、もしくはPCBが適切に管理されている</t>
  </si>
  <si>
    <t>監視カメラの設置</t>
  </si>
  <si>
    <t>入退管理システムの設置（通用口の入退館管理、夜間はカードシステムでも可）</t>
  </si>
  <si>
    <t>専有部の夜間入退館カードシステム</t>
  </si>
  <si>
    <t>総合評価</t>
    <rPh sb="0" eb="2">
      <t>ソウゴウ</t>
    </rPh>
    <rPh sb="2" eb="4">
      <t>ヒョウカ</t>
    </rPh>
    <phoneticPr fontId="23"/>
  </si>
  <si>
    <t>作業効率</t>
    <rPh sb="0" eb="2">
      <t>サギョウ</t>
    </rPh>
    <rPh sb="2" eb="4">
      <t>コウリツ</t>
    </rPh>
    <phoneticPr fontId="23"/>
  </si>
  <si>
    <t>知識創造</t>
    <rPh sb="0" eb="2">
      <t>チシキ</t>
    </rPh>
    <rPh sb="2" eb="4">
      <t>ソウゾウ</t>
    </rPh>
    <phoneticPr fontId="23"/>
  </si>
  <si>
    <t>意欲向上</t>
    <rPh sb="0" eb="2">
      <t>イヨク</t>
    </rPh>
    <rPh sb="2" eb="4">
      <t>コウジョウ</t>
    </rPh>
    <phoneticPr fontId="23"/>
  </si>
  <si>
    <t>人材確保</t>
    <rPh sb="0" eb="2">
      <t>ジンザイ</t>
    </rPh>
    <rPh sb="2" eb="4">
      <t>カクホ</t>
    </rPh>
    <phoneticPr fontId="23"/>
  </si>
  <si>
    <t>Qw4 運営管理</t>
    <rPh sb="4" eb="6">
      <t>ｳﾝｴｲ</t>
    </rPh>
    <rPh sb="6" eb="8">
      <t>ｶﾝﾘ</t>
    </rPh>
    <phoneticPr fontId="35" type="noConversion"/>
  </si>
  <si>
    <t>Qw5 プログラム</t>
    <phoneticPr fontId="35" type="noConversion"/>
  </si>
  <si>
    <t>Rank(blue star)</t>
    <phoneticPr fontId="23"/>
  </si>
  <si>
    <t>③　オフィスパターン</t>
    <phoneticPr fontId="23"/>
  </si>
  <si>
    <t>Score=</t>
    <phoneticPr fontId="23"/>
  </si>
  <si>
    <t>評価内容</t>
    <rPh sb="0" eb="2">
      <t>ヒョウカ</t>
    </rPh>
    <rPh sb="2" eb="4">
      <t>ナイヨウ</t>
    </rPh>
    <phoneticPr fontId="23"/>
  </si>
  <si>
    <t>評価内容</t>
    <rPh sb="0" eb="2">
      <t>ヒョウカ</t>
    </rPh>
    <rPh sb="2" eb="4">
      <t>ナイヨウ</t>
    </rPh>
    <phoneticPr fontId="23"/>
  </si>
  <si>
    <t>項目</t>
    <rPh sb="0" eb="2">
      <t>コウモク</t>
    </rPh>
    <phoneticPr fontId="23"/>
  </si>
  <si>
    <r>
      <t>Score</t>
    </r>
    <r>
      <rPr>
        <b/>
        <i/>
        <sz val="10"/>
        <rFont val="Arial"/>
        <family val="2"/>
      </rPr>
      <t>=</t>
    </r>
    <phoneticPr fontId="23"/>
  </si>
  <si>
    <t>項目</t>
    <rPh sb="0" eb="2">
      <t>コウモク</t>
    </rPh>
    <phoneticPr fontId="23"/>
  </si>
  <si>
    <t>維持管理用機能の確保</t>
    <phoneticPr fontId="23"/>
  </si>
  <si>
    <t>AEDの設置</t>
    <rPh sb="4" eb="6">
      <t>セッチ</t>
    </rPh>
    <phoneticPr fontId="23"/>
  </si>
  <si>
    <t>耐震性</t>
    <rPh sb="0" eb="2">
      <t>タイシン</t>
    </rPh>
    <rPh sb="2" eb="3">
      <t>セイ</t>
    </rPh>
    <phoneticPr fontId="119"/>
  </si>
  <si>
    <t>EV評価項目</t>
    <rPh sb="2" eb="4">
      <t>ヒョウカ</t>
    </rPh>
    <rPh sb="4" eb="6">
      <t>コウモク</t>
    </rPh>
    <phoneticPr fontId="23"/>
  </si>
  <si>
    <t>室温制御</t>
    <rPh sb="2" eb="4">
      <t>セイギョ</t>
    </rPh>
    <phoneticPr fontId="23"/>
  </si>
  <si>
    <t>光・視環境</t>
    <rPh sb="0" eb="1">
      <t>ヒカリ</t>
    </rPh>
    <rPh sb="2" eb="3">
      <t>シ</t>
    </rPh>
    <rPh sb="3" eb="5">
      <t>カンキョウ</t>
    </rPh>
    <phoneticPr fontId="23"/>
  </si>
  <si>
    <t>室内騒音レベル</t>
    <phoneticPr fontId="23"/>
  </si>
  <si>
    <t>作業環境</t>
    <phoneticPr fontId="23"/>
  </si>
  <si>
    <t>知的生産性を高めるワークプレイス　</t>
    <rPh sb="0" eb="2">
      <t>チテキ</t>
    </rPh>
    <phoneticPr fontId="23"/>
  </si>
  <si>
    <t>1.1.3　設備の信頼性</t>
    <rPh sb="9" eb="12">
      <t>シンライセイ</t>
    </rPh>
    <phoneticPr fontId="119"/>
  </si>
  <si>
    <t>パターン１</t>
    <phoneticPr fontId="23"/>
  </si>
  <si>
    <t>パターン２，３</t>
    <phoneticPr fontId="23"/>
  </si>
  <si>
    <t>（レベル１，３の中間的な取組み）</t>
  </si>
  <si>
    <t>1.1.2　免振・制振・制震性能</t>
    <rPh sb="6" eb="8">
      <t>メンシン</t>
    </rPh>
    <rPh sb="9" eb="11">
      <t>セイシン</t>
    </rPh>
    <rPh sb="12" eb="14">
      <t>セイシン</t>
    </rPh>
    <rPh sb="14" eb="16">
      <t>セイノウ</t>
    </rPh>
    <phoneticPr fontId="119"/>
  </si>
  <si>
    <t>注）レベル２、レベル５は直接入力によりレベルを選択してください。</t>
    <rPh sb="12" eb="14">
      <t>チョクセツ</t>
    </rPh>
    <rPh sb="14" eb="16">
      <t>ニュウリョク</t>
    </rPh>
    <rPh sb="23" eb="25">
      <t>センタク</t>
    </rPh>
    <phoneticPr fontId="23"/>
  </si>
  <si>
    <t>注）評価ポイントによらない場合にレベル５は直接入力によりレベルを選択してください。</t>
    <rPh sb="2" eb="4">
      <t>ヒョウカ</t>
    </rPh>
    <rPh sb="13" eb="15">
      <t>バアイ</t>
    </rPh>
    <rPh sb="21" eb="23">
      <t>チョクセツ</t>
    </rPh>
    <rPh sb="23" eb="25">
      <t>ニュウリョク</t>
    </rPh>
    <rPh sb="32" eb="34">
      <t>センタク</t>
    </rPh>
    <phoneticPr fontId="23"/>
  </si>
  <si>
    <t>その他（スコアシートに記述）</t>
    <phoneticPr fontId="23"/>
  </si>
  <si>
    <t>＞</t>
    <phoneticPr fontId="35" type="noConversion"/>
  </si>
  <si>
    <t>運用段階</t>
    <rPh sb="0" eb="2">
      <t>ウンヨウ</t>
    </rPh>
    <rPh sb="2" eb="4">
      <t>ダンカイ</t>
    </rPh>
    <phoneticPr fontId="23"/>
  </si>
  <si>
    <t>設計段階（実施設計・施工）</t>
    <rPh sb="0" eb="2">
      <t>セッケイ</t>
    </rPh>
    <rPh sb="2" eb="4">
      <t>ダンカイ</t>
    </rPh>
    <rPh sb="5" eb="7">
      <t>ジッシ</t>
    </rPh>
    <rPh sb="7" eb="9">
      <t>セッケイ</t>
    </rPh>
    <rPh sb="10" eb="12">
      <t>セコウ</t>
    </rPh>
    <phoneticPr fontId="23"/>
  </si>
  <si>
    <t>スコア</t>
    <phoneticPr fontId="23"/>
  </si>
  <si>
    <t>2,900N/㎡ 未満</t>
  </si>
  <si>
    <t>2,900N/㎡ 以上～3,500N/㎡ 未満</t>
  </si>
  <si>
    <t>3,500N/㎡ 以上～4,500N/㎡ 未満</t>
  </si>
  <si>
    <t>4,500N/㎡ 以上</t>
  </si>
  <si>
    <t>レベル３を満たし、評価する取り組みのうち１つの項目に該当する。</t>
  </si>
  <si>
    <t>レベル３を満たし、評価する取り組みのうち２つの項目に該当する。</t>
  </si>
  <si>
    <t>空調設備が同一空間内で細かい区画（グループ単位）に分けて運用ができる。</t>
    <phoneticPr fontId="23"/>
  </si>
  <si>
    <t>評価する取組み（レベル4以上で選択）</t>
    <rPh sb="12" eb="14">
      <t>イジョウ</t>
    </rPh>
    <rPh sb="15" eb="17">
      <t>センタク</t>
    </rPh>
    <phoneticPr fontId="23"/>
  </si>
  <si>
    <t>ワークプレイスに求められている機能が明確化されており、内装計画の段階で、その機能を促進するための取組みが具体的に示されている。（たとえば、オフィスでは、インフォーマルなコミュニケーションの場やリフレッシュ・リラックスの場、トイレ等が生活空間としてのインテリアを意識して演出を行うなどの積極的な工夫を行う等）</t>
  </si>
  <si>
    <t>インテリアパースによる内装計画の事前検証を実施している。</t>
  </si>
  <si>
    <t>評価する取組みがない</t>
  </si>
  <si>
    <t>評価する取組みが1つ</t>
  </si>
  <si>
    <t>評価する取組みが2つ</t>
  </si>
  <si>
    <t>評価する取組みが3つ以上</t>
  </si>
  <si>
    <t>共用部にバイオフィリックデザインに配慮した内装が実現されている</t>
  </si>
  <si>
    <t>作業場所に拡張用のモニターが設置されている</t>
  </si>
  <si>
    <t>個人用の電話、内線電話が携帯化されている</t>
  </si>
  <si>
    <t>建物高さ、壁面位置、外装・屋根・庇・開口部・塀等の形状や色彩において、周辺のまちなみや風景にバランスよく調和させている。</t>
  </si>
  <si>
    <t>歴史的建造物の外装、既存の自然環境等を保存、復元、再生することにより、景観的に地域の歴史性を継承している。</t>
  </si>
  <si>
    <t>周辺にある公園や広場等の人が集まる場所や遠くから対象建物を含む一帯を眺める地点（視点場）からの良好な景観を形成している。</t>
  </si>
  <si>
    <t>外観デザインが入居者の仕事へのモチベーションを高める効果を持つ。またはランドマーク性があり、建物が広く認知されている。</t>
  </si>
  <si>
    <t>[開口率] ＜ 10%</t>
  </si>
  <si>
    <t>該当するレベルなし</t>
  </si>
  <si>
    <t>10％≦ [開口率] ＜15％</t>
  </si>
  <si>
    <t>15％≦ [開口率] ＜20％</t>
  </si>
  <si>
    <t>20％≦ [開口率]</t>
  </si>
  <si>
    <t>何も対策をしていない。</t>
  </si>
  <si>
    <t>2）ゾーン別制御性</t>
  </si>
  <si>
    <t>3）パーソナル制御性</t>
  </si>
  <si>
    <t>B. アネモ型、パン型など拡散性の良い吹出し口の採用</t>
  </si>
  <si>
    <t>C. その他、均質な温度環境を実現するための先端技術の導入</t>
  </si>
  <si>
    <t>ビル用マルチシステム、VAV等、ゾーン単位で空調動作が調整可能な方式の採用</t>
  </si>
  <si>
    <t>パーソナル吹出し、個別ファンの設置等、個人単位での気流感の調整を可能とする取組みの導入</t>
  </si>
  <si>
    <t>1）均質な温熱環境</t>
    <phoneticPr fontId="23"/>
  </si>
  <si>
    <t>ピーク負荷時において、冬期20℃、夏期28℃と多少我慢を強いる室温を実現できる。</t>
  </si>
  <si>
    <t>ピーク負荷時において、一般的な設定値である冬期22℃、夏期26℃の室温を実現できる。</t>
  </si>
  <si>
    <t>（レベル３，５の中間的な取り組み）</t>
  </si>
  <si>
    <t>加湿機能を有す。</t>
  </si>
  <si>
    <t>（レベル3，5の中間的な取組み）</t>
  </si>
  <si>
    <t>外構、テラス、屋上などで植栽、自然に触れられる取組みがない。</t>
  </si>
  <si>
    <t>外構、テラス、屋上などで植栽、自然に触れられる取組みがある。</t>
  </si>
  <si>
    <t>生物多様性評価の取組みがある（JHEP、JBIBによる評価ツールの活用、ABINC認証など）。もしくは下表の取組み内容において、取り組んでいる項目数が２つある。</t>
  </si>
  <si>
    <t>生物多様性評価に関する認証を取得しているなど、高いレベルにあることを第三者が確認している（JHEPのAランク認証以上）。もしくは下表の取組み内容において、取り組んでいる項目数が３つ以上ある。</t>
  </si>
  <si>
    <t>4) トータルの緑地規模
（生態系に有効な屋上緑化、壁面緑化や水面を含む）</t>
    <phoneticPr fontId="23"/>
  </si>
  <si>
    <t>評価する取組み（レベル3以上は、該当する取組みを選択）</t>
    <rPh sb="0" eb="2">
      <t>ヒョウカ</t>
    </rPh>
    <rPh sb="4" eb="6">
      <t>トリク</t>
    </rPh>
    <rPh sb="12" eb="14">
      <t>イジョウ</t>
    </rPh>
    <rPh sb="16" eb="18">
      <t>ガイトウ</t>
    </rPh>
    <rPh sb="20" eb="22">
      <t>トリク</t>
    </rPh>
    <rPh sb="24" eb="26">
      <t>センタク</t>
    </rPh>
    <phoneticPr fontId="23"/>
  </si>
  <si>
    <t>建物内の一部にリフレッシュスペースがある。</t>
  </si>
  <si>
    <t>各階共用部にリフレッシュスペースがあり、自動販売機もしくはウｫーターサーバー等の水分補給可能な設備が設置されている。</t>
  </si>
  <si>
    <t>各階共用部に快適なリフレッシュスペースがあり、自動販売機もしくはウｫーターサーバー等の水分補給可能な設備が設置されている。</t>
  </si>
  <si>
    <t>レベル４を満たし、かつ建物内に多様なニーズに応える複数タイプのリフレッシュ用のスペースが設置されている。</t>
  </si>
  <si>
    <t>専有部にリフレッシュスペースがないが、建物内の一部にリフレッシュスペースがある。</t>
  </si>
  <si>
    <t>各階共用部もしくは専有部にリフレッシュスペースがあり、自動販売機もしくはウｫーターサーバー等の水分補給可能な設備が設置されている。</t>
  </si>
  <si>
    <t>各階共用部もしくは専有部に快適なリフレッシュスペースがあり、自動販売機もしくはウｫーターサーバー等の水分補給可能な設備が設置されている。</t>
  </si>
  <si>
    <t>レベル４を満たし、かつ建物内もしくは専有部に多様なニーズに応える複数タイプのリフレッシュ用のスペースが設置されている。</t>
  </si>
  <si>
    <t>建物内に食事や軽食を取れるスペースがない。</t>
  </si>
  <si>
    <t>建物内に食事や軽食を取れるスペースがある。</t>
  </si>
  <si>
    <t>建物内に快適な食事や軽食を取れるスペースがある。</t>
  </si>
  <si>
    <t>建物内に快適かつ簡易な調理も可能な食事や軽食を取れるスペースがある。</t>
  </si>
  <si>
    <t>建物内もしくは専有部に食事や軽食を取れるスペースがない。</t>
  </si>
  <si>
    <t>建物内もしくは専有部に食事や軽食を取れるスペースがある。</t>
  </si>
  <si>
    <t>建物内もしくは専有部に快適な食事や軽食を取れるスペースがある。</t>
  </si>
  <si>
    <t>建物内もしくは専有部に快適かつ簡易な調理も可能な食事や軽食を取れるスペースがある。</t>
  </si>
  <si>
    <t>敷地内禁煙であり、かつ、非喫煙者への分煙対応が十分である</t>
  </si>
  <si>
    <t>敷地内完全禁煙</t>
  </si>
  <si>
    <t>階段の使用を促進する取組みなどがない。</t>
  </si>
  <si>
    <t>階段の使用を促進する取組みなどがある</t>
  </si>
  <si>
    <t>レベル3を満たし、執務室内に吹き抜け階段を採用する、エントランスホールにてアクセス性のよい位置に階段を設置するなど、ワーカーの階段利用を促進するアクティブ・デザインを採用している。</t>
  </si>
  <si>
    <t>専有部（執務空間）において打ち合わせスペースが一時的に不足する場合がある</t>
  </si>
  <si>
    <t>専有部（執務空間）において打ち合わせスペースが足りている。</t>
  </si>
  <si>
    <t>乗用EV設置台数が３台より多い場合</t>
  </si>
  <si>
    <t>EV評価ポイントの合計が2、3</t>
  </si>
  <si>
    <t>EV評価ポイントの合計が4</t>
  </si>
  <si>
    <t>EV評価ポイントの合計が5</t>
  </si>
  <si>
    <t>EV評価ポイントの合計が6以上</t>
  </si>
  <si>
    <t>乗用EV設置台数が３台以下の場合</t>
  </si>
  <si>
    <t>EV評価ポイントの合計が1</t>
  </si>
  <si>
    <t>EV評価ポイントの合計が2</t>
  </si>
  <si>
    <t>EV評価ポイントの合計が3</t>
  </si>
  <si>
    <t>EV評価ポイントの合計が4以上</t>
  </si>
  <si>
    <t>エレベーターのバンク分けを行っている（高層・低層フロアバンク等）</t>
  </si>
  <si>
    <t>行き先階キャンセル機能がある</t>
  </si>
  <si>
    <t>エレベーター内に災害対応の取り組みがある</t>
  </si>
  <si>
    <t>レベル3を満たさない</t>
  </si>
  <si>
    <t>揺れを抑える装置を導入していない</t>
  </si>
  <si>
    <t>揺れを抑える装置を導入し、部分的に地震時・強風時の内部設備保護が図られている。</t>
  </si>
  <si>
    <t>揺れを抑える装置を導入し、建物全体で地震時・強風時の内部設備保護が図られている。</t>
  </si>
  <si>
    <t>既存建築物において、取組み状況が不明、もしくは計測実績によるホルムアルデヒドの室内濃度が室内濃度指針値を超えている。</t>
  </si>
  <si>
    <t>PRTR制度における対象物質を含有しない建材種別がない。または確認していない。</t>
  </si>
  <si>
    <t>PRTR制度における対象物質を含有しない建材種別が1つ以上～3つ以下ある。</t>
  </si>
  <si>
    <t>PRTR制度における対象物質を含有しない建材種別が4つ以上ある。</t>
  </si>
  <si>
    <t>給水管には、破損、腐食および詰まりなどによる水質劣化を防止する措置が講じられている</t>
  </si>
  <si>
    <t>給水機器（給水ポンプなど）には、故障、破損、腐食およびつまりなどによる水質劣化を防止する措置が講じられている</t>
  </si>
  <si>
    <t>給湯配管には、破損、腐食、詰まりおよび勾配異常などによる給湯の水質劣化を防止する措置が講じられている</t>
  </si>
  <si>
    <t>給湯機器（給湯ポンプなど）には、故障、破損、腐食およびつまりなどによる給湯の水質劣化を防止する措置が講じられている（局所給湯方式の場合は対象外）</t>
  </si>
  <si>
    <t>受水槽、圧力水槽および高架水槽には、破損、腐食および異物混入などによる水質劣化を防止する措置が講じられている</t>
  </si>
  <si>
    <t>防犯対策の内、1項目以上を実施している</t>
  </si>
  <si>
    <t>維持管理用機能の確保において、充実した取組みが行われている。
（評価する取組みにおいて該当する項目数が6以上）</t>
    <phoneticPr fontId="23"/>
  </si>
  <si>
    <t>維持管理用機能の確保において、取組みが標準的である。
（評価する取組みにおいて該当する項目数が3）</t>
    <phoneticPr fontId="23"/>
  </si>
  <si>
    <t>建築物衛生法における特定建築物の場合</t>
    <phoneticPr fontId="23"/>
  </si>
  <si>
    <t>建築物衛生法における特定建築物に該当しない建築物の場合</t>
    <phoneticPr fontId="23"/>
  </si>
  <si>
    <t>建築・設備の維持保全計画がない。</t>
  </si>
  <si>
    <t>建築・設備の維持保全計画があり、事後保全を実施している。</t>
  </si>
  <si>
    <t>建築・設備の維持保全計画があり、予防保全・事後保全を実施している。</t>
  </si>
  <si>
    <t>レベル４を満たし、さらに維持保全計画を定期的に更新する体制が確立している。</t>
  </si>
  <si>
    <t>特定建築物</t>
  </si>
  <si>
    <t>非特定建築物</t>
    <phoneticPr fontId="23"/>
  </si>
  <si>
    <t>室内の温湿度を計測、記録していない。</t>
  </si>
  <si>
    <t>室内の温湿度を定期的に計測して、継続的に記録している。</t>
  </si>
  <si>
    <t>同左。ただし、温度と相対湿度のみを評価の対象とする。</t>
  </si>
  <si>
    <t>中長期保全計画がない。</t>
  </si>
  <si>
    <t>中長期保全計画がある。</t>
  </si>
  <si>
    <t>レベル３に加え、実施体制が確立されており、計画が実行されている。</t>
  </si>
  <si>
    <t>実施していない</t>
  </si>
  <si>
    <t>入居者に対して、不定期であるが実施している</t>
  </si>
  <si>
    <t>入居者に対して、定期的に実施し、それを以降の改善策に活用している</t>
  </si>
  <si>
    <t>ビル運営のBCPを作成していない。</t>
  </si>
  <si>
    <t>入居組織のBCPを作成していない。</t>
  </si>
  <si>
    <t>ビル運営、入居組織共にBCPを作成しており、計画を実現する設備も整備されている。</t>
  </si>
  <si>
    <t>レベル３を満たし、ビル運営、入居組織共に相互に連携して、定期的に運用状況をチェックし、更新が行われている。</t>
  </si>
  <si>
    <t>建物内において、メンタルヘルスを向上するための取組みが実施されている。</t>
  </si>
  <si>
    <t>レベル３を満たさない</t>
  </si>
  <si>
    <t>レベル3に加え、資格を持つカウンセラー等がサポートしている。かつ、独自のメンタルヘルス対策を実施している。</t>
  </si>
  <si>
    <t>情報共有を促進する取組みがない。</t>
  </si>
  <si>
    <t>ビル内の取組みを周知する掲示板もしくはサイトを有し、ビルサービスやイベントの情報を円滑に周知している。</t>
  </si>
  <si>
    <t>その他の情報共有の取組み</t>
  </si>
  <si>
    <t>データや資料が社内外で安全に共有できる取組み。</t>
  </si>
  <si>
    <t>チャット機能やSNSなどコミュニケーションを円滑化するサービスが社内外問わずに利用可能である。</t>
  </si>
  <si>
    <t>安全にデータを社外に送信するサービスが利用できる。</t>
  </si>
  <si>
    <t>情報セキュリティポリシーや情報セキュリティ管理に関する規程を定め、それを実践している</t>
  </si>
  <si>
    <t>健康を維持・増進するプログラムが2つある。</t>
  </si>
  <si>
    <t>健康を維持・増進するプログラムが3つある。</t>
  </si>
  <si>
    <t>健康を維持・増進するプログラムが4つある。</t>
  </si>
  <si>
    <t>健康を維持・増進するプログラムが5つ以上ある。</t>
  </si>
  <si>
    <t>スマートフォン、タブレットと連動した活動量計や体組成計・血圧計をモニタリングするウェアラブル端末等を社員に提供している。</t>
  </si>
  <si>
    <t>その他の健康維持・増進プログラム</t>
  </si>
  <si>
    <t>3台より多い</t>
    <rPh sb="1" eb="2">
      <t>ダイ</t>
    </rPh>
    <rPh sb="4" eb="5">
      <t>オオ</t>
    </rPh>
    <phoneticPr fontId="23"/>
  </si>
  <si>
    <t>3台以下</t>
    <rPh sb="1" eb="2">
      <t>ダイ</t>
    </rPh>
    <rPh sb="2" eb="4">
      <t>イカ</t>
    </rPh>
    <phoneticPr fontId="23"/>
  </si>
  <si>
    <t>設計段階（竣工)</t>
    <rPh sb="0" eb="2">
      <t>セッケイ</t>
    </rPh>
    <rPh sb="2" eb="4">
      <t>ダンカイ</t>
    </rPh>
    <rPh sb="5" eb="7">
      <t>シュンコウ</t>
    </rPh>
    <phoneticPr fontId="23"/>
  </si>
  <si>
    <t>設計段階（竣工後1年未満）</t>
    <rPh sb="0" eb="2">
      <t>セッケイ</t>
    </rPh>
    <rPh sb="2" eb="4">
      <t>ダンカイ</t>
    </rPh>
    <phoneticPr fontId="23"/>
  </si>
  <si>
    <t>（該当するレベルなし）</t>
    <phoneticPr fontId="23"/>
  </si>
  <si>
    <t>レベル４に加え、交流を促進するイベントや取り組みなどを実施している。</t>
    <phoneticPr fontId="23"/>
  </si>
  <si>
    <t>レベル４に加え、専有部（執務空間）のレイアウト計画においても会話を誘発するような動線上の工夫や会話のための空間が考慮されている。</t>
    <phoneticPr fontId="23"/>
  </si>
  <si>
    <t>劣悪項目数</t>
    <rPh sb="0" eb="2">
      <t>レツアク</t>
    </rPh>
    <rPh sb="2" eb="5">
      <t>コウモクスウ</t>
    </rPh>
    <phoneticPr fontId="23"/>
  </si>
  <si>
    <t>0項目</t>
    <rPh sb="1" eb="3">
      <t>コウモク</t>
    </rPh>
    <phoneticPr fontId="23"/>
  </si>
  <si>
    <t>1項目</t>
    <rPh sb="1" eb="3">
      <t>コウモク</t>
    </rPh>
    <phoneticPr fontId="23"/>
  </si>
  <si>
    <t>2項目</t>
    <rPh sb="1" eb="3">
      <t>コウモク</t>
    </rPh>
    <phoneticPr fontId="23"/>
  </si>
  <si>
    <t>3項目以上</t>
    <rPh sb="1" eb="5">
      <t>コウモクイジョウ</t>
    </rPh>
    <phoneticPr fontId="23"/>
  </si>
  <si>
    <t>0ポイント</t>
    <phoneticPr fontId="23"/>
  </si>
  <si>
    <t>1ポイント</t>
    <phoneticPr fontId="23"/>
  </si>
  <si>
    <t>2ポイント</t>
    <phoneticPr fontId="23"/>
  </si>
  <si>
    <t>3ポイント</t>
    <phoneticPr fontId="23"/>
  </si>
  <si>
    <t>基準不適合
項目数</t>
    <rPh sb="0" eb="2">
      <t>キジュン</t>
    </rPh>
    <rPh sb="2" eb="5">
      <t>フテキゴウ</t>
    </rPh>
    <rPh sb="6" eb="9">
      <t>コウモクスウ</t>
    </rPh>
    <phoneticPr fontId="23"/>
  </si>
  <si>
    <t>2～4項目</t>
    <rPh sb="3" eb="5">
      <t>コウモク</t>
    </rPh>
    <phoneticPr fontId="23"/>
  </si>
  <si>
    <t>5項目以上</t>
    <rPh sb="1" eb="5">
      <t>コウモクイジョウ</t>
    </rPh>
    <phoneticPr fontId="23"/>
  </si>
  <si>
    <t>維持管理用機能の確保において、取組みが十分でない。
（評価する取組みにおいて該当する項目数が0～2）</t>
    <phoneticPr fontId="23"/>
  </si>
  <si>
    <t>2020年●月</t>
    <rPh sb="4" eb="5">
      <t>ネン</t>
    </rPh>
    <rPh sb="6" eb="7">
      <t>ガツ</t>
    </rPh>
    <phoneticPr fontId="23"/>
  </si>
  <si>
    <t>空調設備もしくは照明設備が、レイアウト変更に対応した区画に分けて運用できる。</t>
  </si>
  <si>
    <t>空調設備が同一フロア内で大まかな区画（例：インテリア・ペリメータ別）で冷房・暖房の選択が自由なシステムとしている。</t>
    <phoneticPr fontId="23"/>
  </si>
  <si>
    <t>知的生産性を高めるという観点では特に検討されていない。</t>
  </si>
  <si>
    <t>知的生産性を高めるという観点から働き方に即したレイアウト計画・整備がされており、集中しやすい作業スペース、フォーマル・インフォーマルなコミュニケーションの場、リフレッシュ・リラックスの場等が計画・整備されている。</t>
  </si>
  <si>
    <t>専有部分における内装のコンセプトが明確にあり、内装計画の段階で、コンセプトを反映するための取組みが具体的にされている。（たとえばバイオフィリックデザインをテーマとする場合に植栽やアクアリウム等の自然を取り入れる等）</t>
  </si>
  <si>
    <t>照明と内装が一体として計画されるよう、内装計画の段階で、具体的な取組みがある。（例えば、用途に適した雰囲気を演出するために行っている照明設備の工夫や光源の色温度の計画を内装計画と合わせて実施している等）</t>
  </si>
  <si>
    <t>オフィス什器が、ワーカーの作業環境に配慮して選定されていない。</t>
  </si>
  <si>
    <t>オフィス什器が、ワーカーの作業環境に配慮して選定されている。</t>
  </si>
  <si>
    <t>レベル３を満たし、かつワーカーが使用するオフィス什器を選択できる。</t>
  </si>
  <si>
    <t>レベル４を満たし、かつワーカーが健康に配慮されたオフィス什器を自由に選択できる。</t>
  </si>
  <si>
    <t>フロア内でWi-Fi環境が整っている</t>
  </si>
  <si>
    <t xml:space="preserve">建物の外観デザインに対して、取組みが十分とはいえない。（評価ポイント1～2）
</t>
    <phoneticPr fontId="23"/>
  </si>
  <si>
    <t xml:space="preserve">建物の外観デザインに対して、標準的な配慮が行われている。（評価ポイント3）
</t>
    <phoneticPr fontId="23"/>
  </si>
  <si>
    <t xml:space="preserve">建物の外観デザインに対して、標準以上の配慮が行われている。（評価ポイント4）
</t>
    <phoneticPr fontId="23"/>
  </si>
  <si>
    <t>建物の外観デザインに対して、充実した取組みが行われている。
（評価ポイント5以上、または地域のまちなみ・景観に関する賞を受賞している）</t>
    <phoneticPr fontId="23"/>
  </si>
  <si>
    <t>壁・床・天井のうち二面に吸音材を使用している</t>
  </si>
  <si>
    <t>壁・床・天井の三面に吸音材を使用している。</t>
    <phoneticPr fontId="23"/>
  </si>
  <si>
    <t>壁・床・天井の三面に吸音材を使用している。もしくはレベル３、４に加えサイレントスペースの設置等によりワーカーが集中できる環境を提供している</t>
    <phoneticPr fontId="23"/>
  </si>
  <si>
    <t>注１）自動制御ブラインド等とは、太陽位置の変化等に応じてブラインドの羽の角度を自動的に制御するものや、温度等に応じて窓面の透過率を自動的に調整し、輝度を抑制するもの等を指す。</t>
    <phoneticPr fontId="23"/>
  </si>
  <si>
    <t>A. 天井・床放射冷暖房方式もしくは床吹出し方式の採用</t>
  </si>
  <si>
    <t>D. 採用方式や技術にかかわらず、実測、実大実験、CFD解析等により、上下温度差や不快な気流感が発生しない良好な温度環境を実現していることを確認している</t>
  </si>
  <si>
    <t>冬期24℃、夏期24℃の室温を実現できる、もしくはレベル３を満たし、かつ突発的な酷暑日等、屋外環境が想定設計条件を超えるような日においても、レベル３程度の室内環境が提供できる。</t>
  </si>
  <si>
    <t>窓システム、外壁において熱の侵入に対して配慮が無く、断熱性能が低い。</t>
  </si>
  <si>
    <t>（レベル３，５の中間的な取組み）</t>
    <phoneticPr fontId="23"/>
  </si>
  <si>
    <t>注１）　建築物環境衛生管理基準の湿度下限値
注２）　ここで除湿機能とは、年間を通し一定の範囲で湿度を制御できる機構を意味する。
注３）　オフィスの室内環境評価法 「POEM-O」における至適域</t>
    <phoneticPr fontId="23"/>
  </si>
  <si>
    <t>自然換気のための窓もしくは換気口がある。</t>
  </si>
  <si>
    <t>レベル３を満たし、十分な自然換気量を確保する取組みがなされている。</t>
  </si>
  <si>
    <t>レベル４を満たし、自然換気窓もしくは換気口の開閉が、適切に運用できる取組みがなされている。もしくは、中間期に自然換気のみで、室内環境を概ね良好な状態に保てる。</t>
  </si>
  <si>
    <t>事務室の天井高さが2.5m以上であり、かつ、すべてのワーカーが十分な屋外の情報を得られるように窓が設置されている。</t>
  </si>
  <si>
    <t>事務室の天井高さが2.7m以上であり、かつ、すべてのワーカーが十分な屋外の情報を得られるように窓が設置されている。</t>
  </si>
  <si>
    <t>事務室の天井高さが2.9m以上であり、かつ、すべてのワーカーが十分な屋外の情報を得られるように窓が設置されている。</t>
  </si>
  <si>
    <t>執務空間で植栽等の自然を感じることができない。</t>
  </si>
  <si>
    <t>執務空間で植栽等の自然を部分的に感じることができる。
（オフィスの半数位の人が自席から植栽等を観ることができる）</t>
    <phoneticPr fontId="23"/>
  </si>
  <si>
    <t>（レベル3，5の中間的な取組み）</t>
    <phoneticPr fontId="23"/>
  </si>
  <si>
    <t>執務空間で植栽等の自然を全面的に感じることができる。
（自席、打ち合わせスペースのどこからでも植栽等を観ることができる。）</t>
    <phoneticPr fontId="23"/>
  </si>
  <si>
    <t>1) 自然資源の保全</t>
  </si>
  <si>
    <t>2) 種の多様性の保全を目的とした多様な生態空間の創出</t>
  </si>
  <si>
    <t>3) 周辺の自然植生に配慮した環境づくり</t>
  </si>
  <si>
    <t>5) 生物資源の管理と利用</t>
  </si>
  <si>
    <t>6) 屋外温熱環境の適正化</t>
  </si>
  <si>
    <t>存在する樹林などの植生に配慮し、まとまった自然資源を保全している</t>
  </si>
  <si>
    <t>種の多様性に配慮している</t>
  </si>
  <si>
    <t>地域の植生に配慮した緑地計画としている</t>
  </si>
  <si>
    <t>敷地利用計画において緑化率が20％以上（敷地面積に対する緑化面積の概略評価でよい）</t>
  </si>
  <si>
    <t>建物運用時における緑地等の維持管理に必要な設備を設置し、かつ管理方針を示している。あるいは、建物利用者や地域住民が生物とふれあい自然に親しめる環境や施設等を確保している。</t>
  </si>
  <si>
    <t>風通しへの配慮、保水性舗装材の利用、外装への再帰性建材の利用等により、良好な屋外温熱環境を確保している。</t>
  </si>
  <si>
    <t>標準的な器具数が設置されており、かつ標準的な配慮が行われている。
（評価項目が２つ以上、５つ未満）</t>
    <phoneticPr fontId="23"/>
  </si>
  <si>
    <t>レベル４を満たし、多様な利用者を意識した設計となっている。</t>
    <phoneticPr fontId="23"/>
  </si>
  <si>
    <t>大便器ブース内に利用者が清拭できる設備（アルコール除菌設備等）が装備されている。</t>
  </si>
  <si>
    <t>トイレの利用において出入口扉の接触回数を減らす工夫がある、もしくは接触後に手指を消毒できるよう備品が提供されている。</t>
  </si>
  <si>
    <t>トイレ空間内で封水を防止する取組み（破封防止液の注入や定期の給水等）を実施している</t>
  </si>
  <si>
    <t>建物内にリフレッシュスペースがない。</t>
  </si>
  <si>
    <t>専有部もしくは建物内にリフレッシュスペースがない。</t>
  </si>
  <si>
    <t>原則屋内禁煙、もしくは敷地内禁煙　（改正健康増進法対応）</t>
  </si>
  <si>
    <t>会話を誘発するような動線上の工夫や会話のための空間が共用部にない。</t>
  </si>
  <si>
    <t>会話を誘発するような動線上の工夫や会話のための空間が共用部にある。</t>
  </si>
  <si>
    <t>エレベーターの安全・耐震基準への対応ができている（2014年国交省告示対応）</t>
  </si>
  <si>
    <t>荷物搬入専用のエレベーターがある</t>
  </si>
  <si>
    <t>建物内に建物利用者が使用可能なアクセス性が高い打ち合わせスペースがない</t>
  </si>
  <si>
    <t>建物内に建物利用者が使用可能なアクセス性が高い打ち合わせスペースがある。</t>
  </si>
  <si>
    <t>専有部（執務空間）において打ち合わせスペースが一時的に不足する場合があるが、共用部やアクセス性が高い周辺に代替可能な打ち合わせスペースで補填できている。</t>
  </si>
  <si>
    <t>ＯＡフロア等によりレイアウト変更に対応できるようになっており、かつＯＡ機器用コンセント容量が30ＶＡ/ｍ2以上となっている。</t>
  </si>
  <si>
    <t>ＯＡフロア等によりレイアウト変更に対応できるようになっており、かつＯＡ機器用コンセント容量が30ＶＡ/ｍ2以上となっており、通信用の配線その他の設備スペースを確保している。</t>
  </si>
  <si>
    <t>ＯＡフロア等によりレイアウト変更に対応できるようになっており、かつＯＡ機器用コンセント容量が40ＶＡ/ｍ2以上となっており、通信用の配線その他の設備スペースを確保している。</t>
  </si>
  <si>
    <t>レベル4に加え、サーバールーム対応などの局所的な高負荷に対応する50VA/㎡以上のゾーンが設定されている。</t>
  </si>
  <si>
    <t>建物全体の床面積の合計が2000㎡以上の場合</t>
    <phoneticPr fontId="23"/>
  </si>
  <si>
    <t>建築基準法を満たしており、かつ建築基準法規制対象外となる建築材料（告示対象外の建材およびJIS・JAS規格のＦ☆☆☆☆）をほぼ全面的（床・壁・天井・天井裏の面積の合計の70％以上の面積）に採用している。もしくは計測実績によるホルムアルデヒドの室内濃度が75μg/m3以下。</t>
    <phoneticPr fontId="23"/>
  </si>
  <si>
    <t>建築基準法を満たしている。もしくは計測実績によるホルムアルデヒドの室内濃度が100μg/m3以下。</t>
    <phoneticPr fontId="23"/>
  </si>
  <si>
    <t>レベル4を満たしており、かつホルムアルデヒド以外のVOCについても放散量が少ない建材を全面的に採用している。もしくは計測実績によるホルムアルデヒドの室内濃度が50μg/m3以下。</t>
    <phoneticPr fontId="23"/>
  </si>
  <si>
    <t>飲料水として使用できない中水などには、そのことを給水箇所に明示する</t>
  </si>
  <si>
    <t>窓等の人感センサの設置</t>
  </si>
  <si>
    <t>窓の開口部センサの設置</t>
  </si>
  <si>
    <t>管理員の常駐もしくは24時間セキュリティサービスへの加入</t>
  </si>
  <si>
    <t>その他（エレベーターかご内カードリーダー、生体認証装置、キーボックス等）</t>
  </si>
  <si>
    <t>（該当するレベルなし）</t>
    <phoneticPr fontId="23"/>
  </si>
  <si>
    <t>維持管理に配慮した設計において、取組みが標準である。
（評価する取組みにおいて該当する項目数が2～4）</t>
    <phoneticPr fontId="23"/>
  </si>
  <si>
    <t>維持管理に配慮した設計において、取組みが標準を超えている。
（評価する取組みにおいて該当する項目数が5～6）</t>
    <phoneticPr fontId="23"/>
  </si>
  <si>
    <t>維持管理に配慮した設計において、充実した取組みが行われている。
（評価する取組みにおいて該当する項目数が7以上）</t>
    <phoneticPr fontId="23"/>
  </si>
  <si>
    <t>内装仕上げ：内壁面は防汚性の高い仕上げ方法や建材、塗装、コーティングを採用している。</t>
    <phoneticPr fontId="23"/>
  </si>
  <si>
    <t>内装仕上げ：床面は防汚性の高い建材、塗装、コーティングを採用している。</t>
    <phoneticPr fontId="23"/>
  </si>
  <si>
    <t>内装設計：床面は適度な水を使用して洗浄可能な設計・構造を採用している。</t>
    <phoneticPr fontId="23"/>
  </si>
  <si>
    <t>内装設計：内壁や床面において設計上ホコリの溜まりにくい設計や機器・設備等を固定しない設計を採用している。</t>
    <phoneticPr fontId="23"/>
  </si>
  <si>
    <t>内装設計：維持管理方法が大きく異なる床材を接近させていない。</t>
    <phoneticPr fontId="23"/>
  </si>
  <si>
    <t>内装・外構設計：外構、管理用区域を含む動線は極力段差の無い（５mm程度以内）設計をしている。</t>
    <phoneticPr fontId="23"/>
  </si>
  <si>
    <t>その他：上記以外の部分にて維持管理に配慮した設計の取組みをしている。</t>
    <phoneticPr fontId="23"/>
  </si>
  <si>
    <t>上記以外に維持管理用機能の確保を考慮した取組みを実施している。</t>
    <phoneticPr fontId="23"/>
  </si>
  <si>
    <t>建物の延床面積に対し、適切なスペースの清掃員控え室を設置している。</t>
    <phoneticPr fontId="23"/>
  </si>
  <si>
    <t>建物の延床面積に対し、適切なスペースの清掃用具室と管理倉庫の設置をしている。</t>
    <phoneticPr fontId="23"/>
  </si>
  <si>
    <t>廃棄物・リサイクル・粗大ゴミのスペースを建物の延床面積に対して十分に確保し、かつ、搬出が容易な計画となっている。</t>
    <phoneticPr fontId="23"/>
  </si>
  <si>
    <t>外部ガラスや外壁、給排気口、照明など高所の維持管理作業を安全に行える設計をしている。</t>
    <phoneticPr fontId="23"/>
  </si>
  <si>
    <t>天井隠蔽機器の点検に必要な点検口サイズを確保している。</t>
    <phoneticPr fontId="23"/>
  </si>
  <si>
    <t>専用部以外の諸設備の維持管理作業を、共用部で行うことが可能となっている。</t>
    <phoneticPr fontId="23"/>
  </si>
  <si>
    <t>清掃用資材を保管するスペースを計画している。</t>
    <phoneticPr fontId="23"/>
  </si>
  <si>
    <t>廃棄物のスペースを確保し、搬出も容易な計画となっている。</t>
    <phoneticPr fontId="23"/>
  </si>
  <si>
    <t>専用の清掃用流しや水道を設置している。</t>
    <phoneticPr fontId="23"/>
  </si>
  <si>
    <t>天井隠蔽機器の点検口は点検の際に必要なサイズを確保している。</t>
    <phoneticPr fontId="23"/>
  </si>
  <si>
    <t>専用部以外の諸設備は共用部での維持管理作業が可能となっている。</t>
    <phoneticPr fontId="23"/>
  </si>
  <si>
    <t>上記以外に維持管理用機能の確保を考慮したポイントを明確にし、実施している。</t>
    <phoneticPr fontId="23"/>
  </si>
  <si>
    <t>維持管理用機能の確保において、取組みが標準を超えている。
（評価する取組みにおいて該当する項目数が4～5）</t>
    <phoneticPr fontId="23"/>
  </si>
  <si>
    <t>法令に基づく定期調査・検査の報告が一部提出できていない、または要是正事項の内容が重篤かつ未是正</t>
  </si>
  <si>
    <t>法令に基づく定期調査・検査の報告が全て提出され、要是正事項も軽微であり是正済みである</t>
  </si>
  <si>
    <t>レベル３を満たし、さらに建物側で自主的な追加検査を実施し、全ての調査・検査記録などが保管されている。</t>
  </si>
  <si>
    <t>建築物環境衛生管理基準の「空気環境の調整」における基準に適合していない時間帯が多くある（「劣悪項目ポイント」＋「基準不適合項目ポイント」が４ポイント以上）。</t>
  </si>
  <si>
    <t>建築物環境衛生管理基準の「空気環境の調整」における基準に一部、適合していない時間帯がある（「劣悪項目ポイント」＋「基準不適合項目ポイント」が３ポイントの場合）</t>
  </si>
  <si>
    <t>建築物環境衛生管理基準の「空気環境の調整」における基準に概ね全ての計測結果において適合しており、記録が保管されている（「劣悪項目ポイント」＋「基準不適合項目ポイント」が２ポイント以下）。</t>
  </si>
  <si>
    <t>入居者もしくは入居組織に対して、不定期であるが実施している</t>
  </si>
  <si>
    <t>入居者もしくは入居組織に対して、定期的に実施し、それを以降の改善策に活用している</t>
  </si>
  <si>
    <t>レベル４を満たし、震災被災後のビルの被災状況を把握するシステムを導入している。</t>
    <phoneticPr fontId="23"/>
  </si>
  <si>
    <t>建物内に十分な数と必要に応じた配置となっており、施設利用者への教育活動も実施している。</t>
    <phoneticPr fontId="23"/>
  </si>
  <si>
    <t>レベル4に加え、建物内に資格を持つカウンセラー等がサポートする施設を有するなど、人的サポート体制がある。</t>
  </si>
  <si>
    <t>健康診断、ストレスチェックが行われていない</t>
  </si>
  <si>
    <t>ビル側の取組みとして、情報共有を促進する取組みがない。</t>
  </si>
  <si>
    <t>ビル側の取組みとして、情報共有を促進する取組み(取組み表(1))が１つある。</t>
  </si>
  <si>
    <t>ビル側の取組みとして、情報共有を促進する取組み(取組み表(1))が2つある。</t>
  </si>
  <si>
    <t>ビル側の取組みとして、情報共有を促進する取組み(取組み表(1))が3つ以上ある。</t>
  </si>
  <si>
    <t>パターン１のレベル３の内容に加え、勤務管理、業務管理などが社内インフラにて実施可能である。</t>
  </si>
  <si>
    <t>地域イベントへの参加、入居者対象イベント等によるワーカー相互の交流促進を行っている。</t>
  </si>
  <si>
    <t>加入している健康保険組合が各種補助やセミナーなどを実施し、ワーカーが利用している。</t>
  </si>
  <si>
    <t>ビルの使い勝手などの意見を受け付ける窓口が開設され、意見に対するフィードバックを行っている。</t>
  </si>
  <si>
    <t>テナント利用者やゲストに対して共用部でのWi-Fi接続を可能とする仕組みがある。</t>
  </si>
  <si>
    <t>ビル内の感染症予防対策の取組み状況が利用者に周知されている</t>
  </si>
  <si>
    <t>テナント利用組織に対して、専有部における安全対策の実施と傷病者発生の状況に関する情報共有を文章で依頼している</t>
  </si>
  <si>
    <t>情報共有インフラ</t>
    <phoneticPr fontId="23"/>
  </si>
  <si>
    <t>水質安全性対策評価項目</t>
    <rPh sb="0" eb="2">
      <t>スイシツ</t>
    </rPh>
    <rPh sb="2" eb="5">
      <t>アンゼンセイ</t>
    </rPh>
    <rPh sb="5" eb="7">
      <t>タイサク</t>
    </rPh>
    <rPh sb="7" eb="9">
      <t>ヒョウカ</t>
    </rPh>
    <rPh sb="9" eb="11">
      <t>コウモク</t>
    </rPh>
    <phoneticPr fontId="23"/>
  </si>
  <si>
    <t xml:space="preserve">ポイント数 </t>
    <rPh sb="4" eb="5">
      <t>スウ</t>
    </rPh>
    <rPh sb="5" eb="6">
      <t>クミスウ</t>
    </rPh>
    <phoneticPr fontId="23"/>
  </si>
  <si>
    <t>-</t>
    <phoneticPr fontId="23"/>
  </si>
  <si>
    <t>（2）入居組織の取組み（パターン２，３の場合）</t>
    <phoneticPr fontId="23"/>
  </si>
  <si>
    <t>健康維持・増進プログラム</t>
    <rPh sb="2" eb="4">
      <t>イジ</t>
    </rPh>
    <phoneticPr fontId="23"/>
  </si>
  <si>
    <t>レベル３およびパターン１のレベル4の内容に加え、入居組織の取組みとして情報共有を促進する取組み(取組み表(2))が1つある。</t>
    <phoneticPr fontId="23"/>
  </si>
  <si>
    <t>レベル３およびパターン１のレベル5の内容に加え、入居組織の取組みとして情報共有を促進する取組み(取組み表(2))が2つ以上ある。</t>
    <phoneticPr fontId="23"/>
  </si>
  <si>
    <t>その他</t>
    <rPh sb="2" eb="3">
      <t>ﾎｶ</t>
    </rPh>
    <phoneticPr fontId="35" type="noConversion"/>
  </si>
  <si>
    <t>Qw1 安全・安心性</t>
    <rPh sb="4" eb="6">
      <t>ｱﾝｾﾞﾝ</t>
    </rPh>
    <rPh sb="7" eb="9">
      <t>ｱﾝｼﾝ</t>
    </rPh>
    <rPh sb="9" eb="10">
      <t>ｾｲ</t>
    </rPh>
    <phoneticPr fontId="35" type="noConversion"/>
  </si>
  <si>
    <r>
      <t>Qw1</t>
    </r>
    <r>
      <rPr>
        <b/>
        <sz val="14"/>
        <rFont val="ＭＳ Ｐゴシック"/>
        <family val="3"/>
        <charset val="128"/>
      </rPr>
      <t>　安全・安心性</t>
    </r>
    <phoneticPr fontId="23"/>
  </si>
  <si>
    <r>
      <t>Qw2</t>
    </r>
    <r>
      <rPr>
        <b/>
        <sz val="14"/>
        <rFont val="ＭＳ Ｐゴシック"/>
        <family val="3"/>
        <charset val="128"/>
      </rPr>
      <t>　健康性・快適性</t>
    </r>
    <phoneticPr fontId="23"/>
  </si>
  <si>
    <t>デザイン性</t>
    <rPh sb="4" eb="5">
      <t>セイ</t>
    </rPh>
    <phoneticPr fontId="23"/>
  </si>
  <si>
    <r>
      <t>Qw3</t>
    </r>
    <r>
      <rPr>
        <b/>
        <sz val="14"/>
        <rFont val="ＭＳ Ｐゴシック"/>
        <family val="3"/>
        <charset val="128"/>
      </rPr>
      <t>　知的生産性向上</t>
    </r>
    <rPh sb="4" eb="6">
      <t>チテキ</t>
    </rPh>
    <rPh sb="6" eb="9">
      <t>セイサンセイ</t>
    </rPh>
    <rPh sb="9" eb="11">
      <t>コウジョウ</t>
    </rPh>
    <phoneticPr fontId="23"/>
  </si>
  <si>
    <t>1.1.1 空間の形状・自由さ</t>
    <rPh sb="6" eb="8">
      <t>クウカン</t>
    </rPh>
    <rPh sb="9" eb="11">
      <t>ケイジョウ</t>
    </rPh>
    <rPh sb="12" eb="14">
      <t>ジユウ</t>
    </rPh>
    <phoneticPr fontId="119"/>
  </si>
  <si>
    <t>1.1.1　躯体の耐震性能</t>
    <phoneticPr fontId="23"/>
  </si>
  <si>
    <t>評価する取組み</t>
    <rPh sb="0" eb="2">
      <t>ヒョウカ</t>
    </rPh>
    <rPh sb="4" eb="6">
      <t>トリクミ</t>
    </rPh>
    <phoneticPr fontId="23"/>
  </si>
  <si>
    <t>給排水設備の設置自由度</t>
    <phoneticPr fontId="23"/>
  </si>
  <si>
    <t>執務室内に後からキッチン、パントリーなどの水廻り空間を設置することはできない</t>
  </si>
  <si>
    <t>執務室内に後からキッチン、パントリーなどの水廻り空間を、一部の範囲で設置が可能</t>
  </si>
  <si>
    <t>執務室内に後からキッチン、パントリーなどの水廻り空間を、専有部内の多くの場所に対して設置が可能</t>
  </si>
  <si>
    <t>防犯、非常時対応</t>
    <rPh sb="0" eb="2">
      <t>ボウハン</t>
    </rPh>
    <rPh sb="3" eb="6">
      <t>ヒジョウジ</t>
    </rPh>
    <rPh sb="6" eb="8">
      <t>タイオウ</t>
    </rPh>
    <phoneticPr fontId="23"/>
  </si>
  <si>
    <r>
      <t>2.1　</t>
    </r>
    <r>
      <rPr>
        <sz val="11"/>
        <rFont val="ＭＳ Ｐゴシック"/>
        <family val="3"/>
        <charset val="128"/>
      </rPr>
      <t>セキュリティ設備</t>
    </r>
    <rPh sb="10" eb="12">
      <t>セツビ</t>
    </rPh>
    <phoneticPr fontId="119"/>
  </si>
  <si>
    <r>
      <t>2.2　</t>
    </r>
    <r>
      <rPr>
        <sz val="11"/>
        <rFont val="ＭＳ Ｐゴシック"/>
        <family val="3"/>
        <charset val="128"/>
      </rPr>
      <t>AEDの設置</t>
    </r>
    <rPh sb="8" eb="10">
      <t>セッチ</t>
    </rPh>
    <phoneticPr fontId="119"/>
  </si>
  <si>
    <t>ユニバーサルデザイン</t>
    <phoneticPr fontId="23"/>
  </si>
  <si>
    <r>
      <t>5.1　</t>
    </r>
    <r>
      <rPr>
        <sz val="11"/>
        <rFont val="ＭＳ Ｐゴシック"/>
        <family val="3"/>
        <charset val="128"/>
      </rPr>
      <t>バリアフリー法への対応</t>
    </r>
    <phoneticPr fontId="119"/>
  </si>
  <si>
    <r>
      <t>4.1　</t>
    </r>
    <r>
      <rPr>
        <sz val="11"/>
        <rFont val="ＭＳ Ｐゴシック"/>
        <family val="3"/>
        <charset val="128"/>
      </rPr>
      <t>水質安全性</t>
    </r>
    <rPh sb="4" eb="6">
      <t>スイシツ</t>
    </rPh>
    <rPh sb="6" eb="9">
      <t>アンゼンセイ</t>
    </rPh>
    <phoneticPr fontId="119"/>
  </si>
  <si>
    <r>
      <t>3.1　</t>
    </r>
    <r>
      <rPr>
        <sz val="11"/>
        <rFont val="ＭＳ Ｐゴシック"/>
        <family val="3"/>
        <charset val="128"/>
      </rPr>
      <t>化学汚染物質</t>
    </r>
    <phoneticPr fontId="119"/>
  </si>
  <si>
    <r>
      <t>3.2　</t>
    </r>
    <r>
      <rPr>
        <sz val="11"/>
        <rFont val="ＭＳ Ｐゴシック"/>
        <family val="3"/>
        <charset val="128"/>
      </rPr>
      <t>有害物質を含まない材料の使用</t>
    </r>
    <phoneticPr fontId="119"/>
  </si>
  <si>
    <t>3.3.1　アスべスト、PCB対応</t>
    <phoneticPr fontId="119"/>
  </si>
  <si>
    <t>3.3.2　土壌汚染等対応</t>
    <phoneticPr fontId="119"/>
  </si>
  <si>
    <t>Qw2 健康性・快適性</t>
    <rPh sb="4" eb="7">
      <t>ｹﾝｺｳｾｲ</t>
    </rPh>
    <rPh sb="8" eb="10">
      <t>ｶｲﾃｷ</t>
    </rPh>
    <rPh sb="10" eb="11">
      <t>ｾｲ</t>
    </rPh>
    <phoneticPr fontId="35" type="noConversion"/>
  </si>
  <si>
    <r>
      <t>1.1　</t>
    </r>
    <r>
      <rPr>
        <sz val="11"/>
        <rFont val="ＭＳ Ｐゴシック"/>
        <family val="3"/>
        <charset val="128"/>
      </rPr>
      <t>外観デザイン</t>
    </r>
    <phoneticPr fontId="119"/>
  </si>
  <si>
    <r>
      <t xml:space="preserve">1.2 </t>
    </r>
    <r>
      <rPr>
        <sz val="11"/>
        <rFont val="ＭＳ Ｐゴシック"/>
        <family val="3"/>
        <charset val="128"/>
      </rPr>
      <t>内装計画</t>
    </r>
    <rPh sb="4" eb="6">
      <t>ナイソウ</t>
    </rPh>
    <rPh sb="6" eb="8">
      <t>ケイカク</t>
    </rPh>
    <phoneticPr fontId="119"/>
  </si>
  <si>
    <t>1.2.1　専有部の内装計画</t>
    <rPh sb="6" eb="9">
      <t>センユウブ</t>
    </rPh>
    <phoneticPr fontId="119"/>
  </si>
  <si>
    <t>1.2.2　共用部の内装計画</t>
    <rPh sb="6" eb="8">
      <t>キョウヨウ</t>
    </rPh>
    <rPh sb="8" eb="9">
      <t>ブ</t>
    </rPh>
    <phoneticPr fontId="119"/>
  </si>
  <si>
    <r>
      <t>2.1　</t>
    </r>
    <r>
      <rPr>
        <sz val="11"/>
        <rFont val="ＭＳ Ｐゴシック"/>
        <family val="3"/>
        <charset val="128"/>
      </rPr>
      <t>オフィスからの眺望</t>
    </r>
    <phoneticPr fontId="119"/>
  </si>
  <si>
    <r>
      <t>2.2　</t>
    </r>
    <r>
      <rPr>
        <sz val="11"/>
        <rFont val="ＭＳ Ｐゴシック"/>
        <family val="3"/>
        <charset val="128"/>
      </rPr>
      <t>室内の植栽・自然とのつながり</t>
    </r>
    <phoneticPr fontId="119"/>
  </si>
  <si>
    <r>
      <t>2.3　</t>
    </r>
    <r>
      <rPr>
        <sz val="11"/>
        <rFont val="ＭＳ Ｐゴシック"/>
        <family val="3"/>
        <charset val="128"/>
      </rPr>
      <t>室外（敷地内）の植栽・自然とのつながり</t>
    </r>
    <phoneticPr fontId="119"/>
  </si>
  <si>
    <r>
      <t>2.4　</t>
    </r>
    <r>
      <rPr>
        <sz val="11"/>
        <rFont val="ＭＳ Ｐゴシック"/>
        <family val="3"/>
        <charset val="128"/>
      </rPr>
      <t>トイレの充足性・機能性</t>
    </r>
    <phoneticPr fontId="119"/>
  </si>
  <si>
    <r>
      <t>2.6　</t>
    </r>
    <r>
      <rPr>
        <sz val="11"/>
        <rFont val="ＭＳ Ｐゴシック"/>
        <family val="3"/>
        <charset val="128"/>
      </rPr>
      <t>リフレッシュスペース</t>
    </r>
    <phoneticPr fontId="119"/>
  </si>
  <si>
    <r>
      <t>3.1　</t>
    </r>
    <r>
      <rPr>
        <sz val="11"/>
        <rFont val="ＭＳ Ｐゴシック"/>
        <family val="3"/>
        <charset val="128"/>
        <scheme val="minor"/>
      </rPr>
      <t>運動促進・支援機能</t>
    </r>
    <phoneticPr fontId="119"/>
  </si>
  <si>
    <r>
      <t>3.2　</t>
    </r>
    <r>
      <rPr>
        <sz val="11"/>
        <rFont val="ＭＳ Ｐゴシック"/>
        <family val="3"/>
        <charset val="128"/>
        <scheme val="minor"/>
      </rPr>
      <t>階段の位置・アクセス表示</t>
    </r>
    <phoneticPr fontId="119"/>
  </si>
  <si>
    <r>
      <t>4.1　</t>
    </r>
    <r>
      <rPr>
        <sz val="11"/>
        <rFont val="ＭＳ Ｐゴシック"/>
        <family val="3"/>
        <charset val="128"/>
      </rPr>
      <t>室内騒音レベル</t>
    </r>
    <phoneticPr fontId="119"/>
  </si>
  <si>
    <r>
      <t>4.2　</t>
    </r>
    <r>
      <rPr>
        <sz val="11"/>
        <rFont val="ＭＳ Ｐゴシック"/>
        <family val="3"/>
        <charset val="128"/>
      </rPr>
      <t>吸音</t>
    </r>
    <phoneticPr fontId="119"/>
  </si>
  <si>
    <r>
      <t>5.1　</t>
    </r>
    <r>
      <rPr>
        <sz val="11"/>
        <rFont val="ＭＳ Ｐゴシック"/>
        <family val="3"/>
        <charset val="128"/>
      </rPr>
      <t>自然光の導入</t>
    </r>
    <rPh sb="4" eb="7">
      <t>シゼンコウ</t>
    </rPh>
    <rPh sb="8" eb="10">
      <t>ドウニュウ</t>
    </rPh>
    <phoneticPr fontId="119"/>
  </si>
  <si>
    <r>
      <t>5.2　</t>
    </r>
    <r>
      <rPr>
        <sz val="11"/>
        <rFont val="ＭＳ Ｐゴシック"/>
        <family val="3"/>
        <charset val="128"/>
      </rPr>
      <t>グレア対策</t>
    </r>
    <rPh sb="7" eb="9">
      <t>タイサク</t>
    </rPh>
    <phoneticPr fontId="119"/>
  </si>
  <si>
    <r>
      <t>5.3　</t>
    </r>
    <r>
      <rPr>
        <sz val="11"/>
        <rFont val="ＭＳ Ｐゴシック"/>
        <family val="3"/>
        <charset val="128"/>
      </rPr>
      <t>照度</t>
    </r>
    <phoneticPr fontId="119"/>
  </si>
  <si>
    <t>5.2.1　開口部のグレア対策</t>
    <phoneticPr fontId="119"/>
  </si>
  <si>
    <t>5.2.2　照明器具のグレア対策</t>
    <phoneticPr fontId="119"/>
  </si>
  <si>
    <r>
      <t>6.2　</t>
    </r>
    <r>
      <rPr>
        <sz val="11"/>
        <rFont val="ＭＳ Ｐゴシック"/>
        <family val="3"/>
        <charset val="128"/>
      </rPr>
      <t>室温制御</t>
    </r>
    <rPh sb="6" eb="8">
      <t>セイギョ</t>
    </rPh>
    <phoneticPr fontId="119"/>
  </si>
  <si>
    <r>
      <t>6.3　</t>
    </r>
    <r>
      <rPr>
        <sz val="11"/>
        <rFont val="ＭＳ Ｐゴシック"/>
        <family val="3"/>
        <charset val="128"/>
      </rPr>
      <t>湿度制御</t>
    </r>
    <phoneticPr fontId="119"/>
  </si>
  <si>
    <r>
      <t>6.4　</t>
    </r>
    <r>
      <rPr>
        <sz val="11"/>
        <rFont val="ＭＳ Ｐゴシック"/>
        <family val="3"/>
        <charset val="128"/>
      </rPr>
      <t>換気性能</t>
    </r>
    <phoneticPr fontId="119"/>
  </si>
  <si>
    <r>
      <t>6.5　</t>
    </r>
    <r>
      <rPr>
        <sz val="11"/>
        <rFont val="ＭＳ Ｐゴシック"/>
        <family val="3"/>
        <charset val="128"/>
      </rPr>
      <t>分煙対応、禁煙対応</t>
    </r>
    <phoneticPr fontId="119"/>
  </si>
  <si>
    <t>6.2.1　室温</t>
    <phoneticPr fontId="119"/>
  </si>
  <si>
    <t>6.2.2　外皮性能</t>
    <phoneticPr fontId="23"/>
  </si>
  <si>
    <t>6.4.1　換気量</t>
    <phoneticPr fontId="119"/>
  </si>
  <si>
    <t>6.4.2　自然換気性能</t>
    <phoneticPr fontId="119"/>
  </si>
  <si>
    <r>
      <t>7.1　</t>
    </r>
    <r>
      <rPr>
        <sz val="11"/>
        <rFont val="ＭＳ Ｐゴシック"/>
        <family val="3"/>
        <charset val="128"/>
      </rPr>
      <t>維持管理に配慮した設計</t>
    </r>
    <phoneticPr fontId="119"/>
  </si>
  <si>
    <r>
      <t>7.2　</t>
    </r>
    <r>
      <rPr>
        <sz val="11"/>
        <rFont val="ＭＳ Ｐゴシック"/>
        <family val="3"/>
        <charset val="128"/>
      </rPr>
      <t>維持管理用機能の確保</t>
    </r>
    <phoneticPr fontId="119"/>
  </si>
  <si>
    <r>
      <t>7.3　</t>
    </r>
    <r>
      <rPr>
        <sz val="11"/>
        <rFont val="ＭＳ Ｐゴシック"/>
        <family val="3"/>
        <charset val="128"/>
      </rPr>
      <t>維持保全計画</t>
    </r>
    <phoneticPr fontId="119"/>
  </si>
  <si>
    <r>
      <t>7.4　</t>
    </r>
    <r>
      <rPr>
        <sz val="11"/>
        <rFont val="ＭＳ Ｐゴシック"/>
        <family val="3"/>
        <charset val="128"/>
      </rPr>
      <t>維持管理の状況</t>
    </r>
    <rPh sb="4" eb="6">
      <t>イジ</t>
    </rPh>
    <rPh sb="6" eb="8">
      <t>カンリ</t>
    </rPh>
    <rPh sb="9" eb="11">
      <t>ジョウキョウ</t>
    </rPh>
    <phoneticPr fontId="119"/>
  </si>
  <si>
    <r>
      <t>7.5　</t>
    </r>
    <r>
      <rPr>
        <sz val="11"/>
        <rFont val="ＭＳ Ｐゴシック"/>
        <family val="3"/>
        <charset val="128"/>
      </rPr>
      <t>中長期保全計画の有無と実行性</t>
    </r>
    <phoneticPr fontId="119"/>
  </si>
  <si>
    <t>7.4.1　定期調査・検査報告書</t>
    <phoneticPr fontId="119"/>
  </si>
  <si>
    <t>7.4.2　維持管理レベル</t>
    <phoneticPr fontId="119"/>
  </si>
  <si>
    <r>
      <t>8.1　</t>
    </r>
    <r>
      <rPr>
        <sz val="11"/>
        <rFont val="ＭＳ Ｐゴシック"/>
        <family val="3"/>
        <charset val="128"/>
      </rPr>
      <t>満足度調査の定期的実施等</t>
    </r>
    <phoneticPr fontId="119"/>
  </si>
  <si>
    <r>
      <t>1.2　</t>
    </r>
    <r>
      <rPr>
        <sz val="11"/>
        <rFont val="ＭＳ Ｐゴシック"/>
        <family val="3"/>
        <charset val="128"/>
      </rPr>
      <t>広さ</t>
    </r>
    <rPh sb="4" eb="5">
      <t>ヒロ</t>
    </rPh>
    <phoneticPr fontId="119"/>
  </si>
  <si>
    <r>
      <t>1.3　</t>
    </r>
    <r>
      <rPr>
        <sz val="11"/>
        <rFont val="ＭＳ Ｐゴシック"/>
        <family val="3"/>
        <charset val="128"/>
      </rPr>
      <t>給排水設備の設置自由度</t>
    </r>
    <phoneticPr fontId="119"/>
  </si>
  <si>
    <r>
      <t>2.1　</t>
    </r>
    <r>
      <rPr>
        <sz val="11"/>
        <rFont val="ＭＳ Ｐゴシック"/>
        <family val="3"/>
        <charset val="128"/>
      </rPr>
      <t>知的生産性を高めるワークプレイス</t>
    </r>
    <rPh sb="4" eb="6">
      <t>チテキ</t>
    </rPh>
    <phoneticPr fontId="119"/>
  </si>
  <si>
    <r>
      <t>2.3　</t>
    </r>
    <r>
      <rPr>
        <sz val="11"/>
        <rFont val="ＭＳ Ｐゴシック"/>
        <family val="3"/>
        <charset val="128"/>
      </rPr>
      <t>ＯＡ機器等の充実度</t>
    </r>
    <phoneticPr fontId="119"/>
  </si>
  <si>
    <r>
      <t>2.2　</t>
    </r>
    <r>
      <rPr>
        <sz val="11"/>
        <rFont val="ＭＳ Ｐゴシック"/>
        <family val="3"/>
        <charset val="128"/>
      </rPr>
      <t>オフィス什器の機能性・選択性</t>
    </r>
    <phoneticPr fontId="119"/>
  </si>
  <si>
    <r>
      <t>3.1　</t>
    </r>
    <r>
      <rPr>
        <sz val="11"/>
        <rFont val="ＭＳ Ｐゴシック"/>
        <family val="3"/>
        <charset val="128"/>
      </rPr>
      <t>移動空間</t>
    </r>
    <rPh sb="4" eb="6">
      <t>イドウ</t>
    </rPh>
    <rPh sb="6" eb="8">
      <t>クウカン</t>
    </rPh>
    <phoneticPr fontId="119"/>
  </si>
  <si>
    <r>
      <t>3.2　</t>
    </r>
    <r>
      <rPr>
        <sz val="11"/>
        <rFont val="ＭＳ Ｐゴシック"/>
        <family val="3"/>
        <charset val="128"/>
      </rPr>
      <t>コミュニケーション</t>
    </r>
    <phoneticPr fontId="119"/>
  </si>
  <si>
    <t>3.1.1　動線における出会いの場の創出</t>
    <phoneticPr fontId="23"/>
  </si>
  <si>
    <t>3.1.2　EV利用の快適性</t>
    <phoneticPr fontId="23"/>
  </si>
  <si>
    <t>3.2.1　打ち合わせスペース</t>
    <phoneticPr fontId="23"/>
  </si>
  <si>
    <t>3.2.2　食事のための空間</t>
    <phoneticPr fontId="23"/>
  </si>
  <si>
    <r>
      <t>4.1　</t>
    </r>
    <r>
      <rPr>
        <sz val="11"/>
        <rFont val="ＭＳ Ｐゴシック"/>
        <family val="3"/>
        <charset val="128"/>
      </rPr>
      <t>高度情報通信インフラ</t>
    </r>
    <phoneticPr fontId="119"/>
  </si>
  <si>
    <t>健康性サービス</t>
    <rPh sb="0" eb="3">
      <t>ケンコウセイ</t>
    </rPh>
    <phoneticPr fontId="23"/>
  </si>
  <si>
    <r>
      <t xml:space="preserve">5.1 </t>
    </r>
    <r>
      <rPr>
        <sz val="11"/>
        <rFont val="ＭＳ Ｐゴシック"/>
        <family val="3"/>
        <charset val="128"/>
      </rPr>
      <t xml:space="preserve"> メンタルヘルス対策、医療サービス</t>
    </r>
    <phoneticPr fontId="23"/>
  </si>
  <si>
    <r>
      <t xml:space="preserve">5.2  </t>
    </r>
    <r>
      <rPr>
        <sz val="11"/>
        <rFont val="ＭＳ Ｐゴシック"/>
        <family val="3"/>
        <charset val="128"/>
      </rPr>
      <t>情報共有インフラ</t>
    </r>
    <phoneticPr fontId="23"/>
  </si>
  <si>
    <r>
      <t xml:space="preserve">5.3  </t>
    </r>
    <r>
      <rPr>
        <sz val="11"/>
        <rFont val="ＭＳ Ｐゴシック"/>
        <family val="3"/>
        <charset val="128"/>
      </rPr>
      <t>健康維持・増進プログラム</t>
    </r>
    <rPh sb="7" eb="9">
      <t>イジ</t>
    </rPh>
    <phoneticPr fontId="119"/>
  </si>
  <si>
    <t>デザイン性</t>
    <rPh sb="4" eb="5">
      <t>ｾｲ</t>
    </rPh>
    <phoneticPr fontId="35" type="noConversion"/>
  </si>
  <si>
    <t>作業環境</t>
    <rPh sb="0" eb="2">
      <t>ｻｷﾞｮｳ</t>
    </rPh>
    <rPh sb="2" eb="4">
      <t>ｶﾝｷｮｳ</t>
    </rPh>
    <phoneticPr fontId="35" type="noConversion"/>
  </si>
  <si>
    <r>
      <t xml:space="preserve">Qw2 
</t>
    </r>
    <r>
      <rPr>
        <sz val="11"/>
        <rFont val="ＭＳ Ｐゴシック"/>
        <family val="3"/>
        <charset val="128"/>
      </rPr>
      <t>健康性・快適性</t>
    </r>
    <rPh sb="5" eb="8">
      <t>ケンコウセイ</t>
    </rPh>
    <rPh sb="9" eb="11">
      <t>カイテキ</t>
    </rPh>
    <rPh sb="11" eb="12">
      <t>セイ</t>
    </rPh>
    <phoneticPr fontId="23"/>
  </si>
  <si>
    <r>
      <t xml:space="preserve">Qw3 
</t>
    </r>
    <r>
      <rPr>
        <sz val="11"/>
        <rFont val="Yu Gothic"/>
        <family val="2"/>
        <charset val="128"/>
      </rPr>
      <t>知的生産性向上</t>
    </r>
    <rPh sb="5" eb="10">
      <t>チテキセイサンセイ</t>
    </rPh>
    <rPh sb="10" eb="12">
      <t>コウジョウ</t>
    </rPh>
    <phoneticPr fontId="23"/>
  </si>
  <si>
    <r>
      <t xml:space="preserve">Qw1 
</t>
    </r>
    <r>
      <rPr>
        <sz val="11"/>
        <rFont val="ＭＳ Ｐゴシック"/>
        <family val="3"/>
        <charset val="128"/>
      </rPr>
      <t>安全・安心性</t>
    </r>
    <rPh sb="5" eb="7">
      <t>アンゼン</t>
    </rPh>
    <rPh sb="8" eb="10">
      <t>アンシン</t>
    </rPh>
    <rPh sb="10" eb="11">
      <t>セイ</t>
    </rPh>
    <phoneticPr fontId="23"/>
  </si>
  <si>
    <t>内装計画</t>
    <rPh sb="0" eb="2">
      <t>ナイソウ</t>
    </rPh>
    <rPh sb="2" eb="4">
      <t>ケイカク</t>
    </rPh>
    <phoneticPr fontId="23"/>
  </si>
  <si>
    <t>1.1.2　免震・制震・制振性能（内部設備保護）</t>
    <phoneticPr fontId="23"/>
  </si>
  <si>
    <t>1.1.3　設備の信頼性</t>
    <phoneticPr fontId="23"/>
  </si>
  <si>
    <t>換気性能</t>
    <rPh sb="0" eb="2">
      <t>カンキ</t>
    </rPh>
    <rPh sb="2" eb="4">
      <t>セイノウ</t>
    </rPh>
    <phoneticPr fontId="23"/>
  </si>
  <si>
    <t>自然光の導入</t>
    <rPh sb="0" eb="3">
      <t>シゼンコウ</t>
    </rPh>
    <rPh sb="4" eb="6">
      <t>ドウニュウ</t>
    </rPh>
    <phoneticPr fontId="23"/>
  </si>
  <si>
    <t>ビル運営においてBCPを作成しているが、入居組織のBCPは把握していない。</t>
    <phoneticPr fontId="23"/>
  </si>
  <si>
    <t>ビル運営においてBCPを作成しており、入居組織のBCPも把握している。</t>
    <phoneticPr fontId="23"/>
  </si>
  <si>
    <t>ビル運営においてBCPを作成しており、入居組織のBCPも把握して、相互に連携する体制を構築している。</t>
    <phoneticPr fontId="23"/>
  </si>
  <si>
    <t>入居組織のBCPを作成しているが、それを実現する設備の一部が未整備である。</t>
    <phoneticPr fontId="23"/>
  </si>
  <si>
    <t>防犯対策の内、3～4項目を実施している</t>
    <phoneticPr fontId="23"/>
  </si>
  <si>
    <t>レベル４を満たし、ビル独自の先端的なセキュリティ設備を導入している</t>
    <phoneticPr fontId="23"/>
  </si>
  <si>
    <t>防犯対策</t>
    <rPh sb="0" eb="2">
      <t>ボウハン</t>
    </rPh>
    <rPh sb="2" eb="4">
      <t>タイサク</t>
    </rPh>
    <phoneticPr fontId="23"/>
  </si>
  <si>
    <r>
      <t>3.3.1</t>
    </r>
    <r>
      <rPr>
        <b/>
        <sz val="10"/>
        <rFont val="ＭＳ ゴシック"/>
        <family val="3"/>
        <charset val="128"/>
      </rPr>
      <t>　</t>
    </r>
    <r>
      <rPr>
        <b/>
        <sz val="10"/>
        <rFont val="ＭＳ Ｐゴシック"/>
        <family val="3"/>
        <charset val="128"/>
      </rPr>
      <t>アスべスト、</t>
    </r>
    <r>
      <rPr>
        <b/>
        <sz val="10"/>
        <rFont val="Arial"/>
        <family val="3"/>
      </rPr>
      <t>PCB</t>
    </r>
    <r>
      <rPr>
        <b/>
        <sz val="10"/>
        <rFont val="ＭＳ Ｐゴシック"/>
        <family val="3"/>
        <charset val="128"/>
      </rPr>
      <t>対応</t>
    </r>
    <phoneticPr fontId="23"/>
  </si>
  <si>
    <r>
      <t>3.3.2</t>
    </r>
    <r>
      <rPr>
        <b/>
        <sz val="10"/>
        <rFont val="ＭＳ ゴシック"/>
        <family val="3"/>
        <charset val="128"/>
      </rPr>
      <t>　土壌汚染等対応</t>
    </r>
    <phoneticPr fontId="23"/>
  </si>
  <si>
    <t>バリアフリー法の建築物移動等円滑化基準（最低限のレベル）の半分以上を満たしている。</t>
    <phoneticPr fontId="23"/>
  </si>
  <si>
    <t>バリアフリー法の建築物移動等円滑化基準（最低限のレベル）の項目を満たしている（2000㎡未満では項目の半分以上）</t>
    <phoneticPr fontId="23"/>
  </si>
  <si>
    <t>バリアフリー法の建築物移動等円滑化誘導基準（望ましいレベル）を満たし、ユニバーサルデザインに十分配慮している（2000㎡未満では円滑化基準の項目を満たしている）</t>
    <phoneticPr fontId="23"/>
  </si>
  <si>
    <t>レベル３を満たさない</t>
    <rPh sb="5" eb="6">
      <t>ミ</t>
    </rPh>
    <phoneticPr fontId="23"/>
  </si>
  <si>
    <t>1.2.1　専有部の内装計画</t>
    <phoneticPr fontId="23"/>
  </si>
  <si>
    <t>1.2.2　共用部の内装計画</t>
    <rPh sb="6" eb="8">
      <t>キョウヨウ</t>
    </rPh>
    <rPh sb="8" eb="9">
      <t>ブ</t>
    </rPh>
    <rPh sb="10" eb="12">
      <t>ナイソウ</t>
    </rPh>
    <rPh sb="12" eb="14">
      <t>ケイカク</t>
    </rPh>
    <phoneticPr fontId="119"/>
  </si>
  <si>
    <t>共用部のデザイン性が高い</t>
    <phoneticPr fontId="23"/>
  </si>
  <si>
    <t>共用部の内装デザインがウェルネス性や生産性向上に配慮して計画されている</t>
    <phoneticPr fontId="23"/>
  </si>
  <si>
    <t>共用部にリラックス・リフレッシュ空間があり、その用途に応じた内装が実現されている</t>
    <phoneticPr fontId="23"/>
  </si>
  <si>
    <t>注）レベル５は直接入力によりレベルを選択してください。</t>
    <rPh sb="2" eb="4">
      <t>チョクセツ</t>
    </rPh>
    <rPh sb="4" eb="6">
      <t>ニュウリョク</t>
    </rPh>
    <rPh sb="13" eb="15">
      <t>センタク</t>
    </rPh>
    <phoneticPr fontId="23"/>
  </si>
  <si>
    <t>運動を支援する機能がない</t>
    <phoneticPr fontId="23"/>
  </si>
  <si>
    <t>敷地内にジム機能を有する施設やスポーツ施設がある。</t>
    <phoneticPr fontId="23"/>
  </si>
  <si>
    <t>5.2.1　開口部のグレア対策</t>
    <phoneticPr fontId="23"/>
  </si>
  <si>
    <t>5.2.2　照明器具のグレア対策</t>
    <phoneticPr fontId="23"/>
  </si>
  <si>
    <t>全般照明方式の場合で、机上面照度が300 lx 未満</t>
    <phoneticPr fontId="23"/>
  </si>
  <si>
    <t>全般照明方式の場合で、300lx≦[机上面照度] ＜500lx、または1000lx≦[机上面照度]</t>
    <phoneticPr fontId="23"/>
  </si>
  <si>
    <t>タスク・アンビエント照明方式もしくはこれに準ずる照明方式の場合で、タスク照度が500lx以上1000lx未満、かつアンビエント照度がタスク照度の1/3以上2/3未満。</t>
    <phoneticPr fontId="23"/>
  </si>
  <si>
    <t>6.2.1　室温</t>
    <phoneticPr fontId="23"/>
  </si>
  <si>
    <t>レベル４を満たし、評価する取組みのいずれかが該当する。</t>
    <phoneticPr fontId="23"/>
  </si>
  <si>
    <t>採否</t>
    <rPh sb="0" eb="2">
      <t>サイヒ</t>
    </rPh>
    <phoneticPr fontId="23"/>
  </si>
  <si>
    <t>置換換気を採用している</t>
  </si>
  <si>
    <t>換気効率を高める設計をしており、実測、実大実験やCFD解析による検証を通し、一般的な設計より換気効率が向上している</t>
  </si>
  <si>
    <t>空調システムに中性能フィルタもしくはHEPAフィルタが組み込まれている</t>
  </si>
  <si>
    <t>6.4.1　換気量</t>
    <phoneticPr fontId="23"/>
  </si>
  <si>
    <t>6.4.2　自然換気性能</t>
    <phoneticPr fontId="23"/>
  </si>
  <si>
    <t>設備設計：建物エントランス部にウィルスや花粉などを持ち込ませないための設備等を設置している。</t>
    <phoneticPr fontId="23"/>
  </si>
  <si>
    <t>建築設計：風除室の１次扉と２次扉が同時に開かないように距離を確保し、または土砂などの進入を防ぐ設計をしている。</t>
    <rPh sb="0" eb="2">
      <t>ケンチク</t>
    </rPh>
    <phoneticPr fontId="23"/>
  </si>
  <si>
    <t>7.4.1　定期調査・検査報告書</t>
    <phoneticPr fontId="23"/>
  </si>
  <si>
    <t>7.4.2　維持管理レベル（建築物衛生法への適合）</t>
    <phoneticPr fontId="23"/>
  </si>
  <si>
    <t>レベル４に加え、ワーカーの知的生産性向上への寄与が確認できている。</t>
    <phoneticPr fontId="119"/>
  </si>
  <si>
    <t>オフィス什器の機能性・選択性</t>
    <phoneticPr fontId="119"/>
  </si>
  <si>
    <t>ＯＡ機器等の充実度</t>
    <phoneticPr fontId="119"/>
  </si>
  <si>
    <t>評価する取組みが2つ</t>
    <phoneticPr fontId="119"/>
  </si>
  <si>
    <t>評価する取組みが3つ</t>
    <phoneticPr fontId="119"/>
  </si>
  <si>
    <t>評価する取組みが4つ以上</t>
    <phoneticPr fontId="119"/>
  </si>
  <si>
    <t>3.1.1  動線における出会いの場の創出</t>
    <phoneticPr fontId="119"/>
  </si>
  <si>
    <t>移動空間</t>
    <phoneticPr fontId="119"/>
  </si>
  <si>
    <t>3.1.2  EV利用の快適性</t>
    <phoneticPr fontId="119"/>
  </si>
  <si>
    <t>コミュニケーション</t>
    <phoneticPr fontId="23"/>
  </si>
  <si>
    <t>3.2.1  打ち合わせスペース</t>
    <phoneticPr fontId="119"/>
  </si>
  <si>
    <t>3.2.2  食事のための空間</t>
    <phoneticPr fontId="119"/>
  </si>
  <si>
    <t>取組みが行われていない。</t>
    <rPh sb="0" eb="2">
      <t>トリクミ</t>
    </rPh>
    <phoneticPr fontId="119"/>
  </si>
  <si>
    <t>評価する取組み（情報共有を促進する取組み）</t>
    <rPh sb="0" eb="2">
      <t>ヒョウカ</t>
    </rPh>
    <rPh sb="4" eb="6">
      <t>トリクミ</t>
    </rPh>
    <phoneticPr fontId="23"/>
  </si>
  <si>
    <t>健康を維持・増進するプログラムがない</t>
    <phoneticPr fontId="23"/>
  </si>
  <si>
    <t>健康を維持・増進するプログラムが1つある。</t>
    <phoneticPr fontId="23"/>
  </si>
  <si>
    <t>健康を維持・増進するプログラムが2つある。</t>
    <phoneticPr fontId="23"/>
  </si>
  <si>
    <t>健康を維持・増進するプログラムが3つある。</t>
    <phoneticPr fontId="23"/>
  </si>
  <si>
    <t>健康を維持・増進するプログラムが4つ以上ある。</t>
    <phoneticPr fontId="23"/>
  </si>
  <si>
    <t>健康を維持・増進するプログラムが1つ以下である</t>
    <phoneticPr fontId="23"/>
  </si>
  <si>
    <t>健康を維持・増進するプログラム</t>
    <phoneticPr fontId="23"/>
  </si>
  <si>
    <t>NO.</t>
    <phoneticPr fontId="23"/>
  </si>
  <si>
    <t>（1）ビル側の取組み</t>
  </si>
  <si>
    <t>―</t>
    <phoneticPr fontId="23"/>
  </si>
  <si>
    <t>1階建ての場合は対象外とする。</t>
    <phoneticPr fontId="23"/>
  </si>
  <si>
    <t>建物全体の床面積の合計が500㎡以下の場合には、一律レベル３とする。
注）500㎡未満の建物は直接入力により、レベル３を選択してください。</t>
    <phoneticPr fontId="23"/>
  </si>
  <si>
    <t>土壌汚染対策法に基づく区域指定にない場合は、対象外。
いずれの採点基準にも適合しない場合、対象外。</t>
    <phoneticPr fontId="23"/>
  </si>
  <si>
    <t>反射板形状の工夫、ルーバー・透光性カバーなどにより、十分にグレアを制限している器具。G1、G0、V 分類の器具。</t>
    <phoneticPr fontId="23"/>
  </si>
  <si>
    <t>全般照明方式の場合で、500lx≦[机上面照度] ＜1000lx。
タスク・アンビエント照明方式もしくはこれに準ずる照明方式の場合で、レベル４を満たさない</t>
    <rPh sb="72" eb="73">
      <t>ミ</t>
    </rPh>
    <phoneticPr fontId="23"/>
  </si>
  <si>
    <r>
      <t>加湿機能を有し、冬期に40％</t>
    </r>
    <r>
      <rPr>
        <vertAlign val="superscript"/>
        <sz val="9"/>
        <rFont val="ＭＳ Ｐゴシック"/>
        <family val="3"/>
        <charset val="128"/>
      </rPr>
      <t>注１）</t>
    </r>
    <r>
      <rPr>
        <sz val="9"/>
        <rFont val="ＭＳ Ｐゴシック"/>
        <family val="3"/>
        <charset val="128"/>
      </rPr>
      <t>の湿度を実現できる。</t>
    </r>
    <phoneticPr fontId="23"/>
  </si>
  <si>
    <r>
      <t>レベル3に加え、除湿機能を有す。</t>
    </r>
    <r>
      <rPr>
        <vertAlign val="superscript"/>
        <sz val="9"/>
        <color rgb="FF000000"/>
        <rFont val="ＭＳ Ｐゴシック"/>
        <family val="3"/>
        <charset val="128"/>
      </rPr>
      <t>注２）</t>
    </r>
    <phoneticPr fontId="23"/>
  </si>
  <si>
    <r>
      <t>加湿機能・除湿機能を有し、年間を通し45～55％</t>
    </r>
    <r>
      <rPr>
        <vertAlign val="superscript"/>
        <sz val="9"/>
        <rFont val="ＭＳ Ｐゴシック"/>
        <family val="3"/>
        <charset val="128"/>
      </rPr>
      <t>注３）</t>
    </r>
    <r>
      <rPr>
        <sz val="9"/>
        <rFont val="ＭＳ Ｐゴシック"/>
        <family val="3"/>
        <charset val="128"/>
      </rPr>
      <t>の範囲の湿度を実現することが可能な設備容量が確保されている。</t>
    </r>
    <phoneticPr fontId="23"/>
  </si>
  <si>
    <t>設計段階の場合は、調査主体における調査計画の有無について評価を行う。</t>
    <phoneticPr fontId="23"/>
  </si>
  <si>
    <t>平成１８年９月１日以降の着工物件は対象外。アスベスト含有建材等の不使用／除去済、PCB含有機器類の不使用の場合に対象外。</t>
    <rPh sb="17" eb="20">
      <t>タイショウガイ</t>
    </rPh>
    <phoneticPr fontId="23"/>
  </si>
  <si>
    <t>建物エントランス部に消毒液、除菌液等を設置し利用者に提供している。</t>
    <phoneticPr fontId="23"/>
  </si>
  <si>
    <t>注）採点表からレベルを上げる場合は、直接入力によりレベルを選択してください。</t>
    <rPh sb="2" eb="4">
      <t>サイテン</t>
    </rPh>
    <rPh sb="4" eb="5">
      <t>ヒョウ</t>
    </rPh>
    <rPh sb="11" eb="12">
      <t>ア</t>
    </rPh>
    <rPh sb="14" eb="16">
      <t>バアイ</t>
    </rPh>
    <rPh sb="18" eb="20">
      <t>チョクセツ</t>
    </rPh>
    <rPh sb="20" eb="22">
      <t>ニュウリョク</t>
    </rPh>
    <rPh sb="29" eb="31">
      <t>センタク</t>
    </rPh>
    <phoneticPr fontId="23"/>
  </si>
  <si>
    <t>設計段階では、採点対象となる取組みへの計画内容について評価する。</t>
    <phoneticPr fontId="23"/>
  </si>
  <si>
    <t>Qw3 知的生産性向上</t>
    <rPh sb="4" eb="9">
      <t>ﾁﾃｷｾｲｻﾝｾｲ</t>
    </rPh>
    <rPh sb="9" eb="11">
      <t>ｺｳｼﾞｮｳ</t>
    </rPh>
    <phoneticPr fontId="35" type="noConversion"/>
  </si>
  <si>
    <t>重要度</t>
    <rPh sb="0" eb="3">
      <t>ジュウヨウド</t>
    </rPh>
    <phoneticPr fontId="23"/>
  </si>
  <si>
    <t>全体</t>
    <rPh sb="0" eb="2">
      <t>ゼンタイ</t>
    </rPh>
    <phoneticPr fontId="23"/>
  </si>
  <si>
    <t>総合評価</t>
    <rPh sb="0" eb="4">
      <t>ソウゴウヒョウカ</t>
    </rPh>
    <phoneticPr fontId="23"/>
  </si>
  <si>
    <t>感染対策性能評価</t>
    <rPh sb="0" eb="4">
      <t>カンセンタイサク</t>
    </rPh>
    <rPh sb="4" eb="6">
      <t>セイノウ</t>
    </rPh>
    <rPh sb="6" eb="8">
      <t>ヒョウカ</t>
    </rPh>
    <phoneticPr fontId="23"/>
  </si>
  <si>
    <r>
      <rPr>
        <sz val="11"/>
        <rFont val="ＭＳ Ｐゴシック"/>
        <family val="3"/>
        <charset val="128"/>
      </rPr>
      <t>◎</t>
    </r>
    <phoneticPr fontId="23"/>
  </si>
  <si>
    <r>
      <rPr>
        <sz val="11"/>
        <color theme="1"/>
        <rFont val="ＭＳ Ｐゴシック"/>
        <family val="2"/>
        <charset val="128"/>
      </rPr>
      <t>◎</t>
    </r>
    <phoneticPr fontId="23"/>
  </si>
  <si>
    <t>抽出項目</t>
    <rPh sb="0" eb="2">
      <t>チュウシュツ</t>
    </rPh>
    <rPh sb="2" eb="4">
      <t>コウモク</t>
    </rPh>
    <phoneticPr fontId="23"/>
  </si>
  <si>
    <t>参考</t>
    <rPh sb="0" eb="2">
      <t>サンコウ</t>
    </rPh>
    <phoneticPr fontId="23"/>
  </si>
  <si>
    <t>建築・設備</t>
    <rPh sb="0" eb="2">
      <t>ケンチク</t>
    </rPh>
    <rPh sb="3" eb="5">
      <t>セツビ</t>
    </rPh>
    <phoneticPr fontId="23"/>
  </si>
  <si>
    <t>維持管理</t>
    <rPh sb="0" eb="4">
      <t>イジカンリ</t>
    </rPh>
    <phoneticPr fontId="23"/>
  </si>
  <si>
    <t>ﾌﾟﾛｸﾞﾗﾑ</t>
    <phoneticPr fontId="23"/>
  </si>
  <si>
    <r>
      <t>2-1</t>
    </r>
    <r>
      <rPr>
        <b/>
        <sz val="12"/>
        <color indexed="9"/>
        <rFont val="ＭＳ Ｐゴシック"/>
        <family val="3"/>
        <charset val="128"/>
      </rPr>
      <t>　感染対策の総合評価</t>
    </r>
    <rPh sb="4" eb="6">
      <t>ｶﾝｾﾝ</t>
    </rPh>
    <rPh sb="6" eb="8">
      <t>ﾀｲｻｸ</t>
    </rPh>
    <rPh sb="9" eb="11">
      <t>そうごう</t>
    </rPh>
    <rPh sb="11" eb="13">
      <t>ひょうか</t>
    </rPh>
    <phoneticPr fontId="35" type="noConversion"/>
  </si>
  <si>
    <r>
      <t>2-2</t>
    </r>
    <r>
      <rPr>
        <b/>
        <sz val="12"/>
        <color indexed="9"/>
        <rFont val="ＭＳ Ｐゴシック"/>
        <family val="3"/>
        <charset val="128"/>
      </rPr>
      <t>　感染対策の評価（ﾚｰﾀﾞｰﾁｬｰﾄ）</t>
    </r>
    <rPh sb="4" eb="8">
      <t>カンセンタイサク</t>
    </rPh>
    <rPh sb="9" eb="11">
      <t>ヒョウカ</t>
    </rPh>
    <phoneticPr fontId="23"/>
  </si>
  <si>
    <r>
      <t>S</t>
    </r>
    <r>
      <rPr>
        <sz val="11"/>
        <rFont val="ＭＳ Ｐゴシック"/>
        <family val="3"/>
        <charset val="128"/>
      </rPr>
      <t>　ランク；</t>
    </r>
    <r>
      <rPr>
        <sz val="14"/>
        <color theme="5"/>
        <rFont val="Segoe UI Symbol"/>
        <family val="3"/>
      </rPr>
      <t>★★★★★</t>
    </r>
    <phoneticPr fontId="23"/>
  </si>
  <si>
    <r>
      <t>A</t>
    </r>
    <r>
      <rPr>
        <sz val="11"/>
        <rFont val="ＭＳ Ｐゴシック"/>
        <family val="3"/>
        <charset val="128"/>
      </rPr>
      <t>　ランク；</t>
    </r>
    <r>
      <rPr>
        <sz val="14"/>
        <color theme="5"/>
        <rFont val="Segoe UI Symbol"/>
        <family val="3"/>
      </rPr>
      <t>★★★★</t>
    </r>
    <phoneticPr fontId="23"/>
  </si>
  <si>
    <r>
      <t>B+</t>
    </r>
    <r>
      <rPr>
        <sz val="11"/>
        <rFont val="ＭＳ Ｐゴシック"/>
        <family val="3"/>
        <charset val="128"/>
      </rPr>
      <t>ランク；</t>
    </r>
    <r>
      <rPr>
        <sz val="14"/>
        <color theme="5"/>
        <rFont val="Segoe UI Symbol"/>
        <family val="3"/>
      </rPr>
      <t>★★★</t>
    </r>
    <phoneticPr fontId="23"/>
  </si>
  <si>
    <r>
      <t>B-</t>
    </r>
    <r>
      <rPr>
        <sz val="11"/>
        <rFont val="ＭＳ Ｐゴシック"/>
        <family val="3"/>
        <charset val="128"/>
      </rPr>
      <t>ランク；</t>
    </r>
    <r>
      <rPr>
        <sz val="14"/>
        <color theme="5"/>
        <rFont val="Segoe UI Symbol"/>
        <family val="3"/>
      </rPr>
      <t>★★</t>
    </r>
    <phoneticPr fontId="23"/>
  </si>
  <si>
    <r>
      <t>C</t>
    </r>
    <r>
      <rPr>
        <sz val="11"/>
        <rFont val="ＭＳ Ｐゴシック"/>
        <family val="3"/>
        <charset val="128"/>
      </rPr>
      <t>　ランク；</t>
    </r>
    <r>
      <rPr>
        <sz val="14"/>
        <color theme="5"/>
        <rFont val="Segoe UI Symbol"/>
        <family val="3"/>
      </rPr>
      <t>★</t>
    </r>
    <phoneticPr fontId="23"/>
  </si>
  <si>
    <r>
      <t>レベル４を満たし、且つ外部との繋がりを最適に制御可能な仕様となっている。（自動制御ブラインド等</t>
    </r>
    <r>
      <rPr>
        <vertAlign val="superscript"/>
        <sz val="9"/>
        <rFont val="ＭＳ Ｐゴシック"/>
        <family val="3"/>
        <charset val="128"/>
      </rPr>
      <t>注１</t>
    </r>
    <r>
      <rPr>
        <sz val="9"/>
        <rFont val="ＭＳ Ｐゴシック"/>
        <family val="3"/>
        <charset val="128"/>
      </rPr>
      <t>）の設置）</t>
    </r>
    <phoneticPr fontId="23"/>
  </si>
  <si>
    <t>設備の信頼性に対して、評価する取組みがない。（評価ポイント0）</t>
  </si>
  <si>
    <t>設備の信頼性に対して、取組みが十分とはいえない。（評価ポイント1）</t>
  </si>
  <si>
    <t>設備の信頼性に対して、標準的な配慮が行われている。（評価ポイント2）</t>
  </si>
  <si>
    <t>設備の信頼性に対して、標準以上の配慮が行われている。（評価ポイント3）</t>
  </si>
  <si>
    <t>設備の信頼性に対して、充実した取組みが行われている。（評価ポイント4）</t>
  </si>
  <si>
    <t>設備の信頼性に対して、標準的な配慮が行われている。（評価ポイント1）</t>
  </si>
  <si>
    <t>設備の信頼性に対して、標準以上の配慮が行われている。（評価ポイント2）</t>
  </si>
  <si>
    <t>設備の信頼性に対して、充実した取組みが行われている。（評価ポイント3）</t>
  </si>
  <si>
    <t>法令水準程度の非常用発電設備がある。</t>
  </si>
  <si>
    <t>法令水準以上の非常用発電設備があり、建物の基幹機能や共用部だけでなく専有部に対しても一部の電力供給が可能である。</t>
  </si>
  <si>
    <t>建物 の外観デザインに対して、取組みがない。（評価ポイント0）</t>
    <phoneticPr fontId="23"/>
  </si>
  <si>
    <t>空調方式および個別制御性</t>
    <phoneticPr fontId="23"/>
  </si>
  <si>
    <t>空調方式および個別制御性に対して、取組みがない。（評価ポイント0）</t>
    <phoneticPr fontId="23"/>
  </si>
  <si>
    <t>空調方式および個別制御性に対して、取組みが十分とはいえない。（評価ポイント1）</t>
    <phoneticPr fontId="23"/>
  </si>
  <si>
    <t>空調方式および個別制御性に対して、標準的な配慮が行われている。（評価ポイント2）</t>
    <phoneticPr fontId="23"/>
  </si>
  <si>
    <t>空調方式および個別制御性に対して、標準以上の配慮が行われている。（評価ポイント3）</t>
    <phoneticPr fontId="23"/>
  </si>
  <si>
    <t>レベル２を満たし、煙の建物内への流入防止および非喫煙者を煙にさらさない対策が取られている</t>
    <phoneticPr fontId="23"/>
  </si>
  <si>
    <t>維持管理に配慮した設計において、取組みが十分でない。
（評価する取組みにおいて該当する項目数が0～1）</t>
    <phoneticPr fontId="23"/>
  </si>
  <si>
    <t>空調設備および照明設備が、レイアウト変更に対応した区画に分けて運用できない。</t>
    <phoneticPr fontId="23"/>
  </si>
  <si>
    <t>空調設備および照明設備が、レイアウト変更に対応した区画に分けて運用できる。</t>
    <phoneticPr fontId="23"/>
  </si>
  <si>
    <t>6.1　空調方式および個別制御性</t>
  </si>
  <si>
    <t>Qw2 - 6.1　空調方式および個別制御性</t>
  </si>
  <si>
    <t>消防計画を作成し、法令および消防計画に基づく消防訓練を行っている。</t>
  </si>
  <si>
    <t>消防計画を作成し、法令および消防計画に基づく消防訓練を行っている。また、訓練への参加人数を増加させるための取組みを行っている。</t>
  </si>
  <si>
    <t>運更衣および用具収納等の運動を支援する装備がある</t>
  </si>
  <si>
    <t>空調方式および個別制御性に対して、充実した取組みが行われている。（評価ポイント4以上）</t>
  </si>
  <si>
    <t>※レベル3およびレベル5は、窓・外壁仕様共に採点基準の数値水準を下回っていることを求める。
※窓・外壁仕様のいずれかのみ上位レベルを満たしている場合には、中間的な点数（レベル２もしくは４）とする。</t>
  </si>
  <si>
    <t>災害情報を確認していない。または、リスクの合計数が５種以上ある</t>
  </si>
  <si>
    <t>リスクの合計数が４種以下で、特段の防災対策を行っていない</t>
  </si>
  <si>
    <t>リスクの合計数が３～４種だが、有効な防災対策を実施している</t>
  </si>
  <si>
    <t>リスクの合計数が２種で、有効な防災対策を実施している</t>
  </si>
  <si>
    <t>リスクの合計数が０、または１種のみで、有効な防災対策を実施している</t>
  </si>
  <si>
    <r>
      <t>1.3　</t>
    </r>
    <r>
      <rPr>
        <sz val="11"/>
        <rFont val="ＭＳ Ｐゴシック"/>
        <family val="3"/>
        <charset val="128"/>
      </rPr>
      <t>BCPの有無</t>
    </r>
    <phoneticPr fontId="119"/>
  </si>
  <si>
    <r>
      <t>1.4　</t>
    </r>
    <r>
      <rPr>
        <sz val="11"/>
        <rFont val="ＭＳ Ｐゴシック"/>
        <family val="3"/>
        <charset val="128"/>
      </rPr>
      <t>消防訓練の実施</t>
    </r>
    <phoneticPr fontId="119"/>
  </si>
  <si>
    <t>自然災害リスク対策</t>
    <phoneticPr fontId="23"/>
  </si>
  <si>
    <t>基本性能 Qw3</t>
    <rPh sb="0" eb="4">
      <t>キホンセイノウ</t>
    </rPh>
    <phoneticPr fontId="157"/>
  </si>
  <si>
    <t>-</t>
    <phoneticPr fontId="157"/>
  </si>
  <si>
    <t>基本性能 Qw2</t>
    <rPh sb="0" eb="4">
      <t>キホンセイノウ</t>
    </rPh>
    <phoneticPr fontId="157"/>
  </si>
  <si>
    <t>基本性能 Qw1</t>
    <rPh sb="0" eb="4">
      <t>キホンセイノウ</t>
    </rPh>
    <phoneticPr fontId="157"/>
  </si>
  <si>
    <t xml:space="preserve">Qw5 プログラム </t>
    <phoneticPr fontId="157"/>
  </si>
  <si>
    <t>旧項目</t>
    <rPh sb="0" eb="3">
      <t>キュウコウモク</t>
    </rPh>
    <phoneticPr fontId="23"/>
  </si>
  <si>
    <t>Qw4 運営管理</t>
    <rPh sb="4" eb="6">
      <t>ウンエイ</t>
    </rPh>
    <rPh sb="6" eb="8">
      <t>カンリ</t>
    </rPh>
    <phoneticPr fontId="157"/>
  </si>
  <si>
    <t xml:space="preserve">     知的生産性の視点に基づいた評価</t>
    <phoneticPr fontId="23"/>
  </si>
  <si>
    <t>　旧区分に基づく項目別評価</t>
    <rPh sb="1" eb="4">
      <t>キュウクブン</t>
    </rPh>
    <rPh sb="5" eb="6">
      <t>モト</t>
    </rPh>
    <rPh sb="8" eb="10">
      <t>コウモク</t>
    </rPh>
    <rPh sb="10" eb="11">
      <t>ベツ</t>
    </rPh>
    <rPh sb="11" eb="13">
      <t>ヒョウカ</t>
    </rPh>
    <phoneticPr fontId="23"/>
  </si>
  <si>
    <t>■エレベータ台数</t>
    <rPh sb="6" eb="8">
      <t>ダイスウ</t>
    </rPh>
    <phoneticPr fontId="23"/>
  </si>
  <si>
    <t>① 飛沫感染対策として有効に働く項目</t>
  </si>
  <si>
    <t>Qw3 - 1.1.1　空間の形状・自由さ</t>
  </si>
  <si>
    <t>Qw3 - 1.2　広さ</t>
  </si>
  <si>
    <t>Qw3 - 2.3　ＯＡ機器等の充実度</t>
  </si>
  <si>
    <t>Qw3 - 4.1　高度情報通信インフラ</t>
  </si>
  <si>
    <t>Qw3 - 5.3  健康維持・増進プログラム</t>
  </si>
  <si>
    <t>② 空気感染対策として有効に働く項目</t>
  </si>
  <si>
    <t>Qw2 - 6.4.1　換気量</t>
  </si>
  <si>
    <t>Qw2 - 6.4.2　自然換気性能</t>
  </si>
  <si>
    <t>Qw2 - 7.2　維持管理用機能の確保</t>
  </si>
  <si>
    <t>Qw2 - 7.3　維持保全計画</t>
  </si>
  <si>
    <t>Qw2 - 7.4.1　定期調査・検査報告書</t>
  </si>
  <si>
    <t>Qw2 - 7.4.2　維持管理レベル</t>
  </si>
  <si>
    <t>③ その他、感染症流行時に有効に働く項目</t>
  </si>
  <si>
    <t>Qw3 - 1.1.3　設備機器の区画別運用の可変性</t>
  </si>
  <si>
    <t>Qw3 - 5.2  情報共有インフラ</t>
  </si>
  <si>
    <r>
      <t>3.3　</t>
    </r>
    <r>
      <rPr>
        <sz val="11"/>
        <rFont val="ＭＳ Ｐゴシック"/>
        <family val="3"/>
        <charset val="128"/>
      </rPr>
      <t>有害物質の
       既存不適格対応</t>
    </r>
    <phoneticPr fontId="119"/>
  </si>
  <si>
    <r>
      <t>2-3</t>
    </r>
    <r>
      <rPr>
        <b/>
        <sz val="12"/>
        <color indexed="9"/>
        <rFont val="ＭＳ Ｐゴシック"/>
        <family val="3"/>
        <charset val="128"/>
      </rPr>
      <t>　各項目の評価（バーチャート）</t>
    </r>
    <rPh sb="4" eb="5">
      <t>カク</t>
    </rPh>
    <phoneticPr fontId="23"/>
  </si>
  <si>
    <t>①飛沫感染</t>
    <rPh sb="1" eb="3">
      <t>ヒマツ</t>
    </rPh>
    <rPh sb="3" eb="5">
      <t>カンセン</t>
    </rPh>
    <phoneticPr fontId="23"/>
  </si>
  <si>
    <t>②空気感染</t>
    <rPh sb="1" eb="3">
      <t>クウキ</t>
    </rPh>
    <rPh sb="3" eb="5">
      <t>カンセン</t>
    </rPh>
    <phoneticPr fontId="23"/>
  </si>
  <si>
    <t>③その他</t>
    <rPh sb="3" eb="4">
      <t>ホカ</t>
    </rPh>
    <phoneticPr fontId="23"/>
  </si>
  <si>
    <t>空間の形状・自由さ</t>
    <phoneticPr fontId="23"/>
  </si>
  <si>
    <t>ＯＡ機器等の充実度</t>
    <phoneticPr fontId="23"/>
  </si>
  <si>
    <t>健康維持・増進プログラム</t>
    <phoneticPr fontId="23"/>
  </si>
  <si>
    <t>換気量</t>
    <phoneticPr fontId="23"/>
  </si>
  <si>
    <t>自然換気性能</t>
    <phoneticPr fontId="23"/>
  </si>
  <si>
    <t>定期調査・検査報告書</t>
    <phoneticPr fontId="23"/>
  </si>
  <si>
    <t>維持管理レベル</t>
    <phoneticPr fontId="23"/>
  </si>
  <si>
    <t>設備機器の区画別運用の可変性</t>
    <phoneticPr fontId="23"/>
  </si>
  <si>
    <r>
      <t>窓システム、外壁が共に、室内への熱の侵入に対しての配慮がなされており、実用上、日射遮蔽性能および断熱性能に問題がない。
（窓仕様：平均日射熱取得率0.45程度、且つ平均熱貫流率[W/m</t>
    </r>
    <r>
      <rPr>
        <vertAlign val="superscript"/>
        <sz val="9"/>
        <rFont val="ＭＳ Ｐゴシック"/>
        <family val="3"/>
        <charset val="128"/>
      </rPr>
      <t>2</t>
    </r>
    <r>
      <rPr>
        <sz val="9"/>
        <rFont val="ＭＳ Ｐゴシック"/>
        <family val="3"/>
        <charset val="128"/>
      </rPr>
      <t>K] 4.0程度、外壁仕様：平均熱貫流率[W/m</t>
    </r>
    <r>
      <rPr>
        <vertAlign val="superscript"/>
        <sz val="9"/>
        <rFont val="ＭＳ Ｐゴシック"/>
        <family val="3"/>
        <charset val="128"/>
      </rPr>
      <t>2</t>
    </r>
    <r>
      <rPr>
        <sz val="9"/>
        <rFont val="ＭＳ Ｐゴシック"/>
        <family val="3"/>
        <charset val="128"/>
      </rPr>
      <t>K] 2.0程度 ）</t>
    </r>
    <phoneticPr fontId="23"/>
  </si>
  <si>
    <r>
      <t>窓システム、外壁が共に、室内への熱の侵入に対して、十分な配慮がなされており、最良の日射遮蔽性能および断熱性能を有する。
（窓仕様：平均日射熱取得率0.20程度、且つ平均熱貫流率[W/m</t>
    </r>
    <r>
      <rPr>
        <vertAlign val="superscript"/>
        <sz val="9"/>
        <rFont val="ＭＳ Ｐゴシック"/>
        <family val="3"/>
        <charset val="128"/>
      </rPr>
      <t>2</t>
    </r>
    <r>
      <rPr>
        <sz val="9"/>
        <rFont val="ＭＳ Ｐゴシック"/>
        <family val="3"/>
        <charset val="128"/>
      </rPr>
      <t>K ] 3.0程度、外壁仕様：平均熱貫流率[W/m</t>
    </r>
    <r>
      <rPr>
        <vertAlign val="superscript"/>
        <sz val="9"/>
        <rFont val="ＭＳ Ｐゴシック"/>
        <family val="3"/>
        <charset val="128"/>
      </rPr>
      <t>2</t>
    </r>
    <r>
      <rPr>
        <sz val="9"/>
        <rFont val="ＭＳ Ｐゴシック"/>
        <family val="3"/>
        <charset val="128"/>
      </rPr>
      <t>K] 1.0程度）</t>
    </r>
    <phoneticPr fontId="23"/>
  </si>
  <si>
    <r>
      <t>中央管理方式の空気調和設備が設置されている居室の場合は25m</t>
    </r>
    <r>
      <rPr>
        <vertAlign val="superscript"/>
        <sz val="9"/>
        <rFont val="ＭＳ Ｐゴシック"/>
        <family val="3"/>
        <charset val="128"/>
      </rPr>
      <t>3</t>
    </r>
    <r>
      <rPr>
        <sz val="9"/>
        <rFont val="ＭＳ Ｐゴシック"/>
        <family val="3"/>
        <charset val="128"/>
      </rPr>
      <t>/h人以上。中央管理方式でない場合は建築基準法（シックハウス対応含む）および建築物衛生法を満たす換気量となっている。</t>
    </r>
    <phoneticPr fontId="23"/>
  </si>
  <si>
    <r>
      <t>中央管理方式の空気調和設備が設置されている居室の場合は30m</t>
    </r>
    <r>
      <rPr>
        <vertAlign val="superscript"/>
        <sz val="9"/>
        <rFont val="ＭＳ Ｐゴシック"/>
        <family val="3"/>
        <charset val="128"/>
      </rPr>
      <t>3</t>
    </r>
    <r>
      <rPr>
        <sz val="9"/>
        <rFont val="ＭＳ Ｐゴシック"/>
        <family val="3"/>
        <charset val="128"/>
      </rPr>
      <t>/h人以上。中央管理方式でない場合は建築基準法（シックハウス対応含む）および建築物衛生法を満たす換気量の1.2倍となっている。</t>
    </r>
    <phoneticPr fontId="23"/>
  </si>
  <si>
    <r>
      <t>1人当たりの執務スペース</t>
    </r>
    <r>
      <rPr>
        <vertAlign val="superscript"/>
        <sz val="9"/>
        <rFont val="ＭＳ Ｐゴシック"/>
        <family val="3"/>
        <charset val="128"/>
      </rPr>
      <t>注）</t>
    </r>
    <r>
      <rPr>
        <sz val="9"/>
        <rFont val="ＭＳ Ｐゴシック"/>
        <family val="3"/>
        <charset val="128"/>
      </rPr>
      <t>が6㎡以上。</t>
    </r>
    <phoneticPr fontId="23"/>
  </si>
  <si>
    <r>
      <t>1人当たりの執務スペース</t>
    </r>
    <r>
      <rPr>
        <vertAlign val="superscript"/>
        <sz val="9"/>
        <rFont val="ＭＳ Ｐゴシック"/>
        <family val="3"/>
        <charset val="128"/>
      </rPr>
      <t>注）</t>
    </r>
    <r>
      <rPr>
        <sz val="9"/>
        <rFont val="ＭＳ Ｐゴシック"/>
        <family val="3"/>
        <charset val="128"/>
      </rPr>
      <t>が9㎡以上。</t>
    </r>
    <phoneticPr fontId="23"/>
  </si>
  <si>
    <t>注）執務スペースとは、オフィス有効面積の内、食堂、医務室、会議室、応接室、個室形式の役員室、書庫室、リフレッシュスペース（1.2.2参照）等の共用スペースを除く、一般ワーカーの日常の執務のために割り当てられた床面積をいう。したがって、この執務スペースには、ミーティングスペース（日常打ち合わせを行うためのスペース）、ＯＡ機器スペース（サーバールームは含まない）、管理職スペース、通路スペース等が含まれる。</t>
    <rPh sb="175" eb="176">
      <t>フク</t>
    </rPh>
    <phoneticPr fontId="23"/>
  </si>
  <si>
    <t>　業務範囲別評価</t>
    <rPh sb="1" eb="3">
      <t>ギョウム</t>
    </rPh>
    <rPh sb="3" eb="5">
      <t>ハンイ</t>
    </rPh>
    <rPh sb="5" eb="6">
      <t>ベツ</t>
    </rPh>
    <rPh sb="6" eb="8">
      <t>ヒョウカ</t>
    </rPh>
    <phoneticPr fontId="23"/>
  </si>
  <si>
    <t>プログラム</t>
    <phoneticPr fontId="23"/>
  </si>
  <si>
    <t>基本性能・運営管理・プログラム</t>
    <rPh sb="0" eb="2">
      <t>きほん</t>
    </rPh>
    <rPh sb="2" eb="4">
      <t>せいのう</t>
    </rPh>
    <rPh sb="5" eb="7">
      <t>ｳﾝｴｲ</t>
    </rPh>
    <rPh sb="7" eb="9">
      <t>ｶﾝﾘ</t>
    </rPh>
    <phoneticPr fontId="35" type="noConversion"/>
  </si>
  <si>
    <t>CASBEE-ウェルネスオフィス2025年版</t>
    <rPh sb="20" eb="21">
      <t>ネン</t>
    </rPh>
    <rPh sb="21" eb="22">
      <t>バン</t>
    </rPh>
    <phoneticPr fontId="23"/>
  </si>
  <si>
    <t>防犯対策の内、5項目を実施している</t>
    <phoneticPr fontId="23"/>
  </si>
  <si>
    <r>
      <t>レベル３に加え、シャワー室および駐輪場等の運動を促進する装備が充分</t>
    </r>
    <r>
      <rPr>
        <vertAlign val="superscript"/>
        <sz val="9"/>
        <rFont val="ＭＳ Ｐゴシック"/>
        <family val="3"/>
        <charset val="128"/>
      </rPr>
      <t>注）</t>
    </r>
    <r>
      <rPr>
        <sz val="9"/>
        <rFont val="ＭＳ Ｐゴシック"/>
        <family val="3"/>
        <charset val="128"/>
      </rPr>
      <t>にある。</t>
    </r>
    <phoneticPr fontId="23"/>
  </si>
  <si>
    <r>
      <t>中央管理方式の空気調和設備が設置されている居室の場合で、35m</t>
    </r>
    <r>
      <rPr>
        <vertAlign val="superscript"/>
        <sz val="9"/>
        <rFont val="ＭＳ Ｐゴシック"/>
        <family val="3"/>
        <charset val="128"/>
      </rPr>
      <t>3</t>
    </r>
    <r>
      <rPr>
        <sz val="9"/>
        <rFont val="ＭＳ Ｐゴシック"/>
        <family val="3"/>
        <charset val="128"/>
      </rPr>
      <t>/h人以上の換気設備容量がある</t>
    </r>
    <phoneticPr fontId="23"/>
  </si>
  <si>
    <t>設備設計：壁掛け式大便器、小便器を採用している。</t>
    <rPh sb="0" eb="2">
      <t>セツビ</t>
    </rPh>
    <rPh sb="2" eb="4">
      <t>セッケイ</t>
    </rPh>
    <phoneticPr fontId="23"/>
  </si>
  <si>
    <r>
      <t>1人当たりの執務スペース</t>
    </r>
    <r>
      <rPr>
        <vertAlign val="superscript"/>
        <sz val="9"/>
        <rFont val="ＭＳ Ｐゴシック"/>
        <family val="3"/>
        <charset val="128"/>
      </rPr>
      <t>注）</t>
    </r>
    <r>
      <rPr>
        <sz val="9"/>
        <rFont val="ＭＳ Ｐゴシック"/>
        <family val="3"/>
        <charset val="128"/>
      </rPr>
      <t>が12㎡以上で、ワーカーの働き方の多様性を考慮したオフィスである。</t>
    </r>
    <phoneticPr fontId="23"/>
  </si>
  <si>
    <t>CASBEE-WO_2025v1.0</t>
    <phoneticPr fontId="23"/>
  </si>
  <si>
    <r>
      <t>1.2</t>
    </r>
    <r>
      <rPr>
        <sz val="11"/>
        <rFont val="ＭＳ Ｐゴシック"/>
        <family val="3"/>
        <charset val="128"/>
      </rPr>
      <t>　自然災害リスク対策</t>
    </r>
    <phoneticPr fontId="119"/>
  </si>
  <si>
    <t>余裕を持った器具数が設置されており、かつ標準以上の配慮が行われている。
（評価項目が6つ以上）</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</si>
</sst>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_ "/>
    <numFmt numFmtId="177" formatCode="0.00_ "/>
    <numFmt numFmtId="178" formatCode="0.00_);[Red]\(0.00\)"/>
    <numFmt numFmtId="179" formatCode="0;0;&quot;－&quot;"/>
    <numFmt numFmtId="180" formatCode="#,##0_ "/>
    <numFmt numFmtId="181" formatCode="0.0"/>
    <numFmt numFmtId="182" formatCode="0.0;0.0;&quot;-&quot;\ "/>
    <numFmt numFmtId="183" formatCode="#,##0.0;[Red]\-#,##0.0"/>
    <numFmt numFmtId="184" formatCode="#,###&quot;㎡&quot;"/>
    <numFmt numFmtId="185" formatCode="0.00;0.00;&quot;対象外&quot;"/>
    <numFmt numFmtId="186" formatCode="&quot;レベル &quot;#0.0;0.00;&quot;対象外&quot;"/>
    <numFmt numFmtId="187" formatCode="0.000;_Ā"/>
    <numFmt numFmtId="188" formatCode="0.0;0.0;&quot;－&quot;"/>
    <numFmt numFmtId="189" formatCode="0_);[Red]\(0\)"/>
  </numFmts>
  <fonts count="16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0"/>
      <color indexed="18"/>
      <name val="Arial"/>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b/>
      <sz val="11"/>
      <name val="ＭＳ Ｐゴシック"/>
      <family val="3"/>
      <charset val="128"/>
    </font>
    <font>
      <b/>
      <sz val="20"/>
      <color indexed="9"/>
      <name val="ＭＳ Ｐゴシック"/>
      <family val="3"/>
      <charset val="128"/>
    </font>
    <font>
      <b/>
      <i/>
      <sz val="20"/>
      <color indexed="9"/>
      <name val="Times New Roman"/>
      <family val="1"/>
    </font>
    <font>
      <b/>
      <sz val="9"/>
      <name val="ＭＳ Ｐゴシック"/>
      <family val="3"/>
      <charset val="128"/>
    </font>
    <font>
      <b/>
      <sz val="10"/>
      <name val="Arial"/>
      <family val="2"/>
    </font>
    <font>
      <sz val="9"/>
      <name val="ＭＳ Ｐゴシック"/>
      <family val="3"/>
      <charset val="128"/>
    </font>
    <font>
      <sz val="9"/>
      <name val="Arial"/>
      <family val="2"/>
    </font>
    <font>
      <b/>
      <sz val="11"/>
      <color indexed="17"/>
      <name val="ＭＳ Ｐゴシック"/>
      <family val="3"/>
      <charset val="128"/>
    </font>
    <font>
      <b/>
      <sz val="10"/>
      <color indexed="9"/>
      <name val="ＭＳ Ｐゴシック"/>
      <family val="3"/>
      <charset val="128"/>
    </font>
    <font>
      <sz val="10"/>
      <color indexed="9"/>
      <name val="ＭＳ Ｐゴシック"/>
      <family val="3"/>
      <charset val="128"/>
    </font>
    <font>
      <sz val="10"/>
      <name val="ＭＳ Ｐゴシック"/>
      <family val="3"/>
      <charset val="128"/>
    </font>
    <font>
      <sz val="10"/>
      <name val="Arial"/>
      <family val="2"/>
    </font>
    <font>
      <sz val="10"/>
      <color indexed="53"/>
      <name val="ＭＳ Ｐゴシック"/>
      <family val="3"/>
      <charset val="128"/>
    </font>
    <font>
      <b/>
      <sz val="9"/>
      <name val="Arial"/>
      <family val="2"/>
    </font>
    <font>
      <sz val="8"/>
      <name val="ＭＳ Ｐゴシック"/>
      <family val="3"/>
      <charset val="128"/>
    </font>
    <font>
      <b/>
      <sz val="8"/>
      <color indexed="10"/>
      <name val="ＭＳ Ｐゴシック"/>
      <family val="3"/>
      <charset val="128"/>
    </font>
    <font>
      <sz val="10"/>
      <color indexed="10"/>
      <name val="ＭＳ Ｐゴシック"/>
      <family val="3"/>
      <charset val="128"/>
    </font>
    <font>
      <sz val="9"/>
      <color indexed="20"/>
      <name val="ＭＳ Ｐゴシック"/>
      <family val="3"/>
      <charset val="128"/>
    </font>
    <font>
      <sz val="10"/>
      <color indexed="18"/>
      <name val="ＭＳ Ｐゴシック"/>
      <family val="3"/>
      <charset val="128"/>
    </font>
    <font>
      <b/>
      <sz val="12"/>
      <name val="ＭＳ Ｐゴシック"/>
      <family val="3"/>
      <charset val="128"/>
    </font>
    <font>
      <sz val="12"/>
      <name val="Arial"/>
      <family val="2"/>
    </font>
    <font>
      <b/>
      <sz val="18"/>
      <name val="Arial"/>
      <family val="2"/>
    </font>
    <font>
      <b/>
      <sz val="12"/>
      <name val="Arial"/>
      <family val="2"/>
    </font>
    <font>
      <sz val="11"/>
      <name val="Arial"/>
      <family val="2"/>
    </font>
    <font>
      <sz val="12"/>
      <color indexed="10"/>
      <name val="Arial"/>
      <family val="2"/>
    </font>
    <font>
      <b/>
      <i/>
      <sz val="9"/>
      <name val="ＭＳ Ｐ明朝"/>
      <family val="1"/>
      <charset val="128"/>
    </font>
    <font>
      <sz val="9"/>
      <color indexed="17"/>
      <name val="Arial"/>
      <family val="2"/>
    </font>
    <font>
      <sz val="9"/>
      <color indexed="10"/>
      <name val="Arial"/>
      <family val="2"/>
    </font>
    <font>
      <b/>
      <sz val="9"/>
      <color indexed="17"/>
      <name val="Arial"/>
      <family val="2"/>
    </font>
    <font>
      <b/>
      <sz val="9"/>
      <color indexed="17"/>
      <name val="ＭＳ Ｐゴシック"/>
      <family val="3"/>
      <charset val="128"/>
    </font>
    <font>
      <sz val="11"/>
      <color indexed="10"/>
      <name val="Arial"/>
      <family val="2"/>
    </font>
    <font>
      <b/>
      <i/>
      <sz val="9"/>
      <name val="Times New Roman"/>
      <family val="1"/>
    </font>
    <font>
      <b/>
      <i/>
      <sz val="9"/>
      <name val="Arial"/>
      <family val="2"/>
    </font>
    <font>
      <sz val="8"/>
      <color indexed="17"/>
      <name val="Arial"/>
      <family val="2"/>
    </font>
    <font>
      <b/>
      <sz val="8"/>
      <color indexed="17"/>
      <name val="Arial"/>
      <family val="2"/>
    </font>
    <font>
      <b/>
      <i/>
      <sz val="26"/>
      <color indexed="17"/>
      <name val="Arial"/>
      <family val="2"/>
    </font>
    <font>
      <b/>
      <i/>
      <sz val="8"/>
      <color indexed="17"/>
      <name val="Arial"/>
      <family val="2"/>
    </font>
    <font>
      <b/>
      <sz val="12"/>
      <color indexed="9"/>
      <name val="ＭＳ Ｐゴシック"/>
      <family val="3"/>
      <charset val="128"/>
    </font>
    <font>
      <b/>
      <sz val="12"/>
      <color indexed="9"/>
      <name val="Arial"/>
      <family val="2"/>
    </font>
    <font>
      <b/>
      <sz val="6"/>
      <color indexed="9"/>
      <name val="ＭＳ Ｐゴシック"/>
      <family val="3"/>
      <charset val="128"/>
    </font>
    <font>
      <b/>
      <sz val="11"/>
      <name val="Arial"/>
      <family val="2"/>
    </font>
    <font>
      <sz val="8"/>
      <name val="Arial"/>
      <family val="2"/>
    </font>
    <font>
      <sz val="11"/>
      <color indexed="63"/>
      <name val="Arial"/>
      <family val="2"/>
    </font>
    <font>
      <i/>
      <sz val="10"/>
      <name val="ＭＳ Ｐゴシック"/>
      <family val="3"/>
      <charset val="128"/>
    </font>
    <font>
      <sz val="10"/>
      <color indexed="10"/>
      <name val="Arial"/>
      <family val="2"/>
    </font>
    <font>
      <sz val="10"/>
      <color indexed="22"/>
      <name val="ＭＳ Ｐゴシック"/>
      <family val="3"/>
      <charset val="128"/>
    </font>
    <font>
      <b/>
      <sz val="14"/>
      <name val="Arial"/>
      <family val="2"/>
    </font>
    <font>
      <sz val="10"/>
      <color indexed="55"/>
      <name val="ＭＳ Ｐゴシック"/>
      <family val="3"/>
      <charset val="128"/>
    </font>
    <font>
      <b/>
      <sz val="10"/>
      <color indexed="55"/>
      <name val="Arial"/>
      <family val="2"/>
    </font>
    <font>
      <sz val="11"/>
      <color indexed="55"/>
      <name val="Arial"/>
      <family val="2"/>
    </font>
    <font>
      <sz val="11"/>
      <color indexed="22"/>
      <name val="Arial"/>
      <family val="2"/>
    </font>
    <font>
      <b/>
      <sz val="8"/>
      <color indexed="22"/>
      <name val="Arial"/>
      <family val="2"/>
    </font>
    <font>
      <i/>
      <sz val="10"/>
      <color indexed="22"/>
      <name val="ＭＳ Ｐゴシック"/>
      <family val="3"/>
      <charset val="128"/>
    </font>
    <font>
      <sz val="8"/>
      <color indexed="22"/>
      <name val="Arial"/>
      <family val="2"/>
    </font>
    <font>
      <sz val="12"/>
      <color indexed="9"/>
      <name val="Arial"/>
      <family val="2"/>
    </font>
    <font>
      <sz val="14"/>
      <color indexed="9"/>
      <name val="Arial"/>
      <family val="2"/>
    </font>
    <font>
      <sz val="11"/>
      <color indexed="9"/>
      <name val="Arial"/>
      <family val="2"/>
    </font>
    <font>
      <b/>
      <sz val="11"/>
      <color indexed="10"/>
      <name val="Arial"/>
      <family val="2"/>
    </font>
    <font>
      <sz val="9"/>
      <color indexed="8"/>
      <name val="ＭＳ Ｐゴシック"/>
      <family val="3"/>
      <charset val="128"/>
    </font>
    <font>
      <sz val="10"/>
      <color indexed="9"/>
      <name val="Arial"/>
      <family val="2"/>
    </font>
    <font>
      <sz val="8"/>
      <color indexed="9"/>
      <name val="ＭＳ Ｐゴシック"/>
      <family val="3"/>
      <charset val="128"/>
    </font>
    <font>
      <b/>
      <i/>
      <sz val="10"/>
      <name val="Arial"/>
      <family val="2"/>
    </font>
    <font>
      <b/>
      <i/>
      <sz val="11"/>
      <name val="ＭＳ Ｐゴシック"/>
      <family val="3"/>
      <charset val="128"/>
    </font>
    <font>
      <sz val="8"/>
      <color indexed="9"/>
      <name val="Arial"/>
      <family val="2"/>
    </font>
    <font>
      <b/>
      <sz val="10"/>
      <color indexed="9"/>
      <name val="Arial"/>
      <family val="2"/>
    </font>
    <font>
      <b/>
      <sz val="11"/>
      <color indexed="9"/>
      <name val="Arial"/>
      <family val="2"/>
    </font>
    <font>
      <vertAlign val="subscript"/>
      <sz val="10"/>
      <name val="Arial"/>
      <family val="2"/>
    </font>
    <font>
      <vertAlign val="superscript"/>
      <sz val="10"/>
      <name val="Arial"/>
      <family val="2"/>
    </font>
    <font>
      <b/>
      <sz val="8"/>
      <color indexed="9"/>
      <name val="Arial"/>
      <family val="2"/>
    </font>
    <font>
      <b/>
      <sz val="8"/>
      <name val="ＭＳ Ｐゴシック"/>
      <family val="3"/>
      <charset val="128"/>
    </font>
    <font>
      <b/>
      <i/>
      <sz val="8"/>
      <name val="Arial"/>
      <family val="2"/>
    </font>
    <font>
      <sz val="8"/>
      <color indexed="23"/>
      <name val="Arial"/>
      <family val="2"/>
    </font>
    <font>
      <sz val="8"/>
      <color indexed="10"/>
      <name val="Arial"/>
      <family val="2"/>
    </font>
    <font>
      <sz val="8"/>
      <color indexed="10"/>
      <name val="ＭＳ Ｐゴシック"/>
      <family val="3"/>
      <charset val="128"/>
    </font>
    <font>
      <b/>
      <sz val="8"/>
      <name val="Arial"/>
      <family val="2"/>
    </font>
    <font>
      <sz val="6"/>
      <color indexed="23"/>
      <name val="Arial"/>
      <family val="2"/>
    </font>
    <font>
      <sz val="6"/>
      <name val="Arial"/>
      <family val="2"/>
    </font>
    <font>
      <b/>
      <sz val="14"/>
      <color indexed="9"/>
      <name val="ＭＳ Ｐゴシック"/>
      <family val="3"/>
      <charset val="128"/>
    </font>
    <font>
      <b/>
      <sz val="8"/>
      <color indexed="17"/>
      <name val="ＭＳ Ｐゴシック"/>
      <family val="3"/>
      <charset val="128"/>
    </font>
    <font>
      <i/>
      <sz val="11"/>
      <name val="ＭＳ Ｐゴシック"/>
      <family val="3"/>
      <charset val="128"/>
    </font>
    <font>
      <i/>
      <sz val="9"/>
      <color indexed="8"/>
      <name val="ＭＳ Ｐゴシック"/>
      <family val="3"/>
      <charset val="128"/>
    </font>
    <font>
      <b/>
      <sz val="9"/>
      <color indexed="8"/>
      <name val="ＭＳ Ｐゴシック"/>
      <family val="3"/>
      <charset val="128"/>
    </font>
    <font>
      <b/>
      <sz val="10"/>
      <name val="ＭＳ Ｐゴシック"/>
      <family val="3"/>
      <charset val="128"/>
    </font>
    <font>
      <b/>
      <sz val="16"/>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sz val="9"/>
      <color indexed="81"/>
      <name val="ＭＳ Ｐゴシック"/>
      <family val="3"/>
      <charset val="128"/>
    </font>
    <font>
      <sz val="9"/>
      <color indexed="81"/>
      <name val="ＭＳ Ｐゴシック"/>
      <family val="3"/>
      <charset val="128"/>
    </font>
    <font>
      <sz val="9"/>
      <color rgb="FFFF0000"/>
      <name val="ＭＳ Ｐゴシック"/>
      <family val="3"/>
      <charset val="128"/>
    </font>
    <font>
      <sz val="10"/>
      <color theme="9" tint="-0.499984740745262"/>
      <name val="ＭＳ Ｐゴシック"/>
      <family val="3"/>
      <charset val="128"/>
    </font>
    <font>
      <sz val="11"/>
      <color theme="9" tint="-0.499984740745262"/>
      <name val="ＭＳ Ｐゴシック"/>
      <family val="3"/>
      <charset val="128"/>
    </font>
    <font>
      <sz val="10"/>
      <color theme="8" tint="-0.499984740745262"/>
      <name val="ＭＳ Ｐゴシック"/>
      <family val="3"/>
      <charset val="128"/>
    </font>
    <font>
      <sz val="11"/>
      <color theme="1"/>
      <name val="ＭＳ Ｐゴシック"/>
      <family val="2"/>
      <charset val="128"/>
    </font>
    <font>
      <sz val="6"/>
      <name val="ＭＳ Ｐゴシック"/>
      <family val="2"/>
      <charset val="128"/>
    </font>
    <font>
      <i/>
      <sz val="16"/>
      <name val="Arial"/>
      <family val="2"/>
    </font>
    <font>
      <b/>
      <sz val="11"/>
      <color indexed="18"/>
      <name val="Arial"/>
      <family val="2"/>
    </font>
    <font>
      <b/>
      <sz val="14"/>
      <color theme="0"/>
      <name val="Arial"/>
      <family val="2"/>
    </font>
    <font>
      <b/>
      <sz val="12"/>
      <color theme="0"/>
      <name val="Arial"/>
      <family val="2"/>
    </font>
    <font>
      <sz val="11"/>
      <name val="ＭＳ ゴシック"/>
      <family val="2"/>
      <charset val="128"/>
    </font>
    <font>
      <sz val="14"/>
      <color rgb="FF0070C0"/>
      <name val="Segoe UI Symbol"/>
      <family val="3"/>
    </font>
    <font>
      <b/>
      <i/>
      <sz val="18"/>
      <color rgb="FF0070C0"/>
      <name val="Arial"/>
      <family val="2"/>
    </font>
    <font>
      <sz val="11"/>
      <name val="ＭＳ Ｐゴシック"/>
      <family val="3"/>
      <charset val="128"/>
      <scheme val="minor"/>
    </font>
    <font>
      <b/>
      <sz val="11"/>
      <name val="ＭＳ Ｐゴシック"/>
      <family val="3"/>
      <charset val="128"/>
      <scheme val="minor"/>
    </font>
    <font>
      <b/>
      <sz val="10"/>
      <name val="ＭＳ ゴシック"/>
      <family val="3"/>
      <charset val="128"/>
    </font>
    <font>
      <b/>
      <sz val="10"/>
      <name val="Arial"/>
      <family val="3"/>
    </font>
    <font>
      <b/>
      <i/>
      <sz val="11"/>
      <name val="Arial"/>
      <family val="2"/>
    </font>
    <font>
      <b/>
      <sz val="11"/>
      <color theme="0"/>
      <name val="ＭＳ Ｐゴシック"/>
      <family val="3"/>
      <charset val="128"/>
    </font>
    <font>
      <sz val="11"/>
      <color theme="0"/>
      <name val="ＭＳ Ｐゴシック"/>
      <family val="3"/>
      <charset val="128"/>
    </font>
    <font>
      <b/>
      <sz val="10"/>
      <color theme="4" tint="0.79998168889431442"/>
      <name val="ＭＳ Ｐゴシック"/>
      <family val="3"/>
      <charset val="128"/>
    </font>
    <font>
      <sz val="11"/>
      <color theme="1"/>
      <name val="ＭＳ Ｐゴシック"/>
      <family val="3"/>
      <charset val="128"/>
    </font>
    <font>
      <sz val="9"/>
      <color rgb="FF000000"/>
      <name val="ＭＳ Ｐゴシック"/>
      <family val="3"/>
      <charset val="128"/>
    </font>
    <font>
      <sz val="8"/>
      <color indexed="17"/>
      <name val="ＭＳ Ｐゴシック"/>
      <family val="3"/>
      <charset val="128"/>
      <scheme val="minor"/>
    </font>
    <font>
      <sz val="8"/>
      <name val="ＭＳ Ｐゴシック"/>
      <family val="3"/>
      <charset val="128"/>
      <scheme val="minor"/>
    </font>
    <font>
      <sz val="11"/>
      <color rgb="FFFF0000"/>
      <name val="ＭＳ Ｐゴシック"/>
      <family val="3"/>
      <charset val="128"/>
    </font>
    <font>
      <b/>
      <sz val="20"/>
      <name val="ＭＳ Ｐゴシック"/>
      <family val="3"/>
      <charset val="128"/>
    </font>
    <font>
      <b/>
      <sz val="8"/>
      <color rgb="FF008000"/>
      <name val="ＭＳ Ｐゴシック"/>
      <family val="2"/>
      <charset val="128"/>
    </font>
    <font>
      <sz val="11"/>
      <name val="Yu Gothic"/>
      <family val="2"/>
      <charset val="128"/>
    </font>
    <font>
      <vertAlign val="superscript"/>
      <sz val="9"/>
      <name val="ＭＳ Ｐゴシック"/>
      <family val="3"/>
      <charset val="128"/>
    </font>
    <font>
      <vertAlign val="superscript"/>
      <sz val="9"/>
      <color rgb="FF000000"/>
      <name val="ＭＳ Ｐゴシック"/>
      <family val="3"/>
      <charset val="128"/>
    </font>
    <font>
      <b/>
      <sz val="12"/>
      <color theme="0"/>
      <name val="ＭＳ Ｐゴシック"/>
      <family val="3"/>
      <charset val="128"/>
    </font>
    <font>
      <b/>
      <sz val="9"/>
      <color theme="0"/>
      <name val="ＭＳ Ｐゴシック"/>
      <family val="3"/>
      <charset val="128"/>
    </font>
    <font>
      <sz val="11"/>
      <color theme="1"/>
      <name val="Arial"/>
      <family val="2"/>
    </font>
    <font>
      <b/>
      <sz val="11"/>
      <color theme="1"/>
      <name val="ＭＳ Ｐゴシック"/>
      <family val="3"/>
      <charset val="128"/>
    </font>
    <font>
      <b/>
      <i/>
      <sz val="18"/>
      <color theme="5"/>
      <name val="Arial"/>
      <family val="2"/>
    </font>
    <font>
      <sz val="14"/>
      <color theme="5"/>
      <name val="Segoe UI Symbol"/>
      <family val="3"/>
    </font>
    <font>
      <sz val="11"/>
      <name val="ＭＳ Ｐゴシック"/>
      <family val="2"/>
      <charset val="128"/>
    </font>
    <font>
      <b/>
      <sz val="12"/>
      <color rgb="FFFF0000"/>
      <name val="ＭＳ Ｐゴシック"/>
      <family val="3"/>
      <charset val="128"/>
    </font>
    <font>
      <b/>
      <sz val="11"/>
      <color rgb="FFFF0000"/>
      <name val="ＭＳ Ｐゴシック"/>
      <family val="3"/>
      <charset val="128"/>
    </font>
    <font>
      <b/>
      <sz val="9"/>
      <color rgb="FFFF0000"/>
      <name val="Arial"/>
      <family val="2"/>
    </font>
    <font>
      <b/>
      <sz val="9"/>
      <color rgb="FFFF0000"/>
      <name val="ＭＳ Ｐゴシック"/>
      <family val="3"/>
      <charset val="128"/>
    </font>
    <font>
      <sz val="11"/>
      <color rgb="FFFF0000"/>
      <name val="ＭＳ Ｐゴシック"/>
      <family val="2"/>
      <charset val="128"/>
    </font>
    <font>
      <sz val="6"/>
      <name val="ＭＳ Ｐゴシック"/>
      <family val="2"/>
      <charset val="128"/>
      <scheme val="minor"/>
    </font>
    <font>
      <b/>
      <sz val="11"/>
      <color rgb="FFFFFFCC"/>
      <name val="ＭＳ Ｐゴシック"/>
      <family val="3"/>
      <charset val="128"/>
    </font>
    <font>
      <b/>
      <sz val="10"/>
      <color theme="0"/>
      <name val="ＭＳ Ｐゴシック"/>
      <family val="3"/>
      <charset val="128"/>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26"/>
        <bgColor indexed="64"/>
      </patternFill>
    </fill>
    <fill>
      <patternFill patternType="solid">
        <fgColor indexed="17"/>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3"/>
        <bgColor indexed="64"/>
      </patternFill>
    </fill>
    <fill>
      <patternFill patternType="solid">
        <fgColor indexed="55"/>
        <bgColor indexed="64"/>
      </patternFill>
    </fill>
    <fill>
      <patternFill patternType="solid">
        <fgColor indexed="63"/>
        <bgColor indexed="9"/>
      </patternFill>
    </fill>
    <fill>
      <patternFill patternType="solid">
        <fgColor indexed="63"/>
        <bgColor indexed="64"/>
      </patternFill>
    </fill>
    <fill>
      <patternFill patternType="solid">
        <fgColor indexed="65"/>
        <bgColor indexed="64"/>
      </patternFill>
    </fill>
    <fill>
      <patternFill patternType="solid">
        <fgColor indexed="27"/>
        <bgColor indexed="64"/>
      </patternFill>
    </fill>
    <fill>
      <patternFill patternType="solid">
        <fgColor indexed="41"/>
        <bgColor indexed="64"/>
      </patternFill>
    </fill>
    <fill>
      <patternFill patternType="solid">
        <fgColor rgb="FFFFFFCC"/>
        <bgColor indexed="64"/>
      </patternFill>
    </fill>
    <fill>
      <patternFill patternType="solid">
        <fgColor rgb="FFCCFFFF"/>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C0C0C0"/>
        <bgColor indexed="64"/>
      </patternFill>
    </fill>
    <fill>
      <patternFill patternType="solid">
        <fgColor theme="0" tint="-0.499984740745262"/>
        <bgColor indexed="64"/>
      </patternFill>
    </fill>
    <fill>
      <patternFill patternType="solid">
        <fgColor rgb="FFFFFF00"/>
        <bgColor indexed="64"/>
      </patternFill>
    </fill>
  </fills>
  <borders count="1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style="thin">
        <color indexed="57"/>
      </top>
      <bottom style="thin">
        <color indexed="57"/>
      </bottom>
      <diagonal/>
    </border>
    <border>
      <left/>
      <right/>
      <top style="thin">
        <color indexed="57"/>
      </top>
      <bottom/>
      <diagonal/>
    </border>
    <border>
      <left/>
      <right style="medium">
        <color indexed="17"/>
      </right>
      <top style="thin">
        <color indexed="57"/>
      </top>
      <bottom/>
      <diagonal/>
    </border>
    <border>
      <left style="medium">
        <color indexed="17"/>
      </left>
      <right/>
      <top/>
      <bottom/>
      <diagonal/>
    </border>
    <border>
      <left/>
      <right style="medium">
        <color indexed="17"/>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17"/>
      </right>
      <top style="thin">
        <color indexed="64"/>
      </top>
      <bottom style="thin">
        <color indexed="64"/>
      </bottom>
      <diagonal/>
    </border>
    <border>
      <left style="medium">
        <color indexed="17"/>
      </left>
      <right/>
      <top style="medium">
        <color indexed="17"/>
      </top>
      <bottom style="medium">
        <color indexed="17"/>
      </bottom>
      <diagonal/>
    </border>
    <border>
      <left style="medium">
        <color indexed="17"/>
      </left>
      <right/>
      <top/>
      <bottom style="medium">
        <color indexed="17"/>
      </bottom>
      <diagonal/>
    </border>
    <border>
      <left style="thin">
        <color indexed="64"/>
      </left>
      <right style="thin">
        <color indexed="64"/>
      </right>
      <top style="thin">
        <color indexed="64"/>
      </top>
      <bottom style="medium">
        <color indexed="17"/>
      </bottom>
      <diagonal/>
    </border>
    <border>
      <left/>
      <right/>
      <top/>
      <bottom style="medium">
        <color indexed="17"/>
      </bottom>
      <diagonal/>
    </border>
    <border>
      <left/>
      <right style="medium">
        <color indexed="17"/>
      </right>
      <top/>
      <bottom style="medium">
        <color indexed="17"/>
      </bottom>
      <diagonal/>
    </border>
    <border>
      <left style="medium">
        <color indexed="17"/>
      </left>
      <right/>
      <top style="medium">
        <color indexed="17"/>
      </top>
      <bottom style="thin">
        <color indexed="17"/>
      </bottom>
      <diagonal/>
    </border>
    <border>
      <left/>
      <right/>
      <top style="medium">
        <color indexed="17"/>
      </top>
      <bottom style="thin">
        <color indexed="17"/>
      </bottom>
      <diagonal/>
    </border>
    <border>
      <left/>
      <right style="medium">
        <color indexed="17"/>
      </right>
      <top style="medium">
        <color indexed="17"/>
      </top>
      <bottom style="thin">
        <color indexed="17"/>
      </bottom>
      <diagonal/>
    </border>
    <border>
      <left/>
      <right/>
      <top style="thin">
        <color indexed="17"/>
      </top>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medium">
        <color indexed="17"/>
      </left>
      <right style="medium">
        <color indexed="17"/>
      </right>
      <top/>
      <bottom style="medium">
        <color indexed="17"/>
      </bottom>
      <diagonal/>
    </border>
    <border>
      <left/>
      <right/>
      <top style="medium">
        <color indexed="17"/>
      </top>
      <bottom style="hair">
        <color indexed="64"/>
      </bottom>
      <diagonal/>
    </border>
    <border>
      <left/>
      <right style="medium">
        <color indexed="17"/>
      </right>
      <top style="medium">
        <color indexed="17"/>
      </top>
      <bottom style="hair">
        <color indexed="64"/>
      </bottom>
      <diagonal/>
    </border>
    <border>
      <left style="medium">
        <color indexed="17"/>
      </left>
      <right style="medium">
        <color indexed="17"/>
      </right>
      <top style="medium">
        <color indexed="17"/>
      </top>
      <bottom/>
      <diagonal/>
    </border>
    <border>
      <left/>
      <right style="medium">
        <color indexed="17"/>
      </right>
      <top style="hair">
        <color indexed="64"/>
      </top>
      <bottom style="hair">
        <color indexed="64"/>
      </bottom>
      <diagonal/>
    </border>
    <border>
      <left/>
      <right/>
      <top style="hair">
        <color indexed="64"/>
      </top>
      <bottom style="medium">
        <color indexed="17"/>
      </bottom>
      <diagonal/>
    </border>
    <border>
      <left/>
      <right style="medium">
        <color indexed="17"/>
      </right>
      <top style="hair">
        <color indexed="64"/>
      </top>
      <bottom style="medium">
        <color indexed="17"/>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9"/>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bottom/>
      <diagonal/>
    </border>
    <border>
      <left style="medium">
        <color indexed="64"/>
      </left>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23"/>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hair">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dotted">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23"/>
      </bottom>
      <diagonal/>
    </border>
    <border>
      <left/>
      <right style="medium">
        <color indexed="64"/>
      </right>
      <top/>
      <bottom style="medium">
        <color indexed="23"/>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medium">
        <color indexed="23"/>
      </bottom>
      <diagonal/>
    </border>
    <border>
      <left style="medium">
        <color indexed="64"/>
      </left>
      <right/>
      <top style="medium">
        <color indexed="64"/>
      </top>
      <bottom style="medium">
        <color theme="1" tint="0.34998626667073579"/>
      </bottom>
      <diagonal/>
    </border>
    <border>
      <left/>
      <right/>
      <top style="medium">
        <color indexed="64"/>
      </top>
      <bottom style="medium">
        <color theme="1" tint="0.34998626667073579"/>
      </bottom>
      <diagonal/>
    </border>
    <border>
      <left/>
      <right style="medium">
        <color indexed="64"/>
      </right>
      <top style="medium">
        <color indexed="64"/>
      </top>
      <bottom style="medium">
        <color theme="1" tint="0.34998626667073579"/>
      </bottom>
      <diagonal/>
    </border>
    <border>
      <left style="thin">
        <color indexed="64"/>
      </left>
      <right style="medium">
        <color indexed="64"/>
      </right>
      <top style="medium">
        <color indexed="64"/>
      </top>
      <bottom style="medium">
        <color theme="1" tint="0.34998626667073579"/>
      </bottom>
      <diagonal/>
    </border>
    <border>
      <left style="medium">
        <color indexed="64"/>
      </left>
      <right/>
      <top/>
      <bottom style="medium">
        <color theme="1" tint="0.34998626667073579"/>
      </bottom>
      <diagonal/>
    </border>
    <border>
      <left/>
      <right/>
      <top style="medium">
        <color indexed="23"/>
      </top>
      <bottom style="medium">
        <color theme="1" tint="0.34998626667073579"/>
      </bottom>
      <diagonal/>
    </border>
    <border>
      <left/>
      <right style="medium">
        <color indexed="64"/>
      </right>
      <top style="medium">
        <color indexed="23"/>
      </top>
      <bottom style="medium">
        <color theme="1" tint="0.34998626667073579"/>
      </bottom>
      <diagonal/>
    </border>
    <border>
      <left style="medium">
        <color indexed="64"/>
      </left>
      <right/>
      <top style="medium">
        <color indexed="23"/>
      </top>
      <bottom style="medium">
        <color theme="1" tint="0.34998626667073579"/>
      </bottom>
      <diagonal/>
    </border>
    <border>
      <left style="thin">
        <color indexed="64"/>
      </left>
      <right style="medium">
        <color indexed="64"/>
      </right>
      <top style="medium">
        <color indexed="23"/>
      </top>
      <bottom style="medium">
        <color theme="1" tint="0.34998626667073579"/>
      </bottom>
      <diagonal/>
    </border>
    <border>
      <left/>
      <right style="hair">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theme="0"/>
      </left>
      <right/>
      <top style="thin">
        <color indexed="64"/>
      </top>
      <bottom/>
      <diagonal/>
    </border>
    <border>
      <left style="thin">
        <color indexed="64"/>
      </left>
      <right style="hair">
        <color indexed="64"/>
      </right>
      <top style="thin">
        <color indexed="64"/>
      </top>
      <bottom style="thin">
        <color indexed="64"/>
      </bottom>
      <diagonal/>
    </border>
    <border>
      <left style="medium">
        <color indexed="9"/>
      </left>
      <right/>
      <top style="medium">
        <color indexed="64"/>
      </top>
      <bottom style="medium">
        <color indexed="9"/>
      </bottom>
      <diagonal/>
    </border>
    <border>
      <left/>
      <right/>
      <top style="medium">
        <color indexed="64"/>
      </top>
      <bottom style="medium">
        <color indexed="9"/>
      </bottom>
      <diagonal/>
    </border>
    <border>
      <left/>
      <right style="medium">
        <color indexed="64"/>
      </right>
      <top style="medium">
        <color indexed="64"/>
      </top>
      <bottom style="medium">
        <color indexed="9"/>
      </bottom>
      <diagonal/>
    </border>
    <border>
      <left style="medium">
        <color indexed="64"/>
      </left>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bottom/>
      <diagonal/>
    </border>
    <border>
      <left style="medium">
        <color indexed="64"/>
      </left>
      <right style="medium">
        <color indexed="64"/>
      </right>
      <top/>
      <bottom/>
      <diagonal/>
    </border>
  </borders>
  <cellStyleXfs count="48">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9" fillId="0" borderId="0" applyNumberFormat="0" applyFill="0" applyBorder="0" applyAlignment="0" applyProtection="0">
      <alignment vertical="top"/>
      <protection locked="0"/>
    </xf>
    <xf numFmtId="0" fontId="8"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8"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0" borderId="0"/>
    <xf numFmtId="0" fontId="22" fillId="4" borderId="0" applyNumberFormat="0" applyBorder="0" applyAlignment="0" applyProtection="0">
      <alignment vertical="center"/>
    </xf>
    <xf numFmtId="0" fontId="2" fillId="0" borderId="0">
      <alignment vertical="center"/>
    </xf>
    <xf numFmtId="0" fontId="1" fillId="0" borderId="0">
      <alignment vertical="center"/>
    </xf>
    <xf numFmtId="0" fontId="118" fillId="0" borderId="0">
      <alignment vertical="center"/>
    </xf>
  </cellStyleXfs>
  <cellXfs count="1025">
    <xf numFmtId="0" fontId="0" fillId="0" borderId="0" xfId="0">
      <alignment vertical="center"/>
    </xf>
    <xf numFmtId="0" fontId="0" fillId="0" borderId="10" xfId="0" applyBorder="1">
      <alignment vertical="center"/>
    </xf>
    <xf numFmtId="0" fontId="0" fillId="0" borderId="15" xfId="0" applyBorder="1">
      <alignment vertical="center"/>
    </xf>
    <xf numFmtId="0" fontId="0" fillId="0" borderId="0" xfId="0" applyAlignment="1">
      <alignment vertical="center" wrapText="1"/>
    </xf>
    <xf numFmtId="0" fontId="8" fillId="25" borderId="0" xfId="0" applyFont="1" applyFill="1">
      <alignment vertical="center"/>
    </xf>
    <xf numFmtId="0" fontId="13" fillId="25" borderId="0" xfId="0" applyFont="1" applyFill="1">
      <alignment vertical="center"/>
    </xf>
    <xf numFmtId="0" fontId="25" fillId="26" borderId="0" xfId="0" applyFont="1" applyFill="1" applyAlignment="1" applyProtection="1">
      <alignment horizontal="centerContinuous" vertical="center"/>
      <protection hidden="1"/>
    </xf>
    <xf numFmtId="0" fontId="26" fillId="26" borderId="0" xfId="0" applyFont="1" applyFill="1" applyAlignment="1" applyProtection="1">
      <alignment horizontal="centerContinuous" vertical="center"/>
      <protection hidden="1"/>
    </xf>
    <xf numFmtId="0" fontId="25" fillId="26" borderId="0" xfId="0" applyFont="1" applyFill="1" applyAlignment="1" applyProtection="1">
      <alignment horizontal="centerContinuous" vertical="top"/>
      <protection hidden="1"/>
    </xf>
    <xf numFmtId="0" fontId="0" fillId="25" borderId="0" xfId="0" applyFill="1">
      <alignment vertical="center"/>
    </xf>
    <xf numFmtId="0" fontId="27" fillId="25" borderId="0" xfId="0" applyFont="1" applyFill="1" applyAlignment="1">
      <alignment horizontal="left" vertical="center"/>
    </xf>
    <xf numFmtId="0" fontId="28" fillId="25" borderId="0" xfId="0" applyFont="1" applyFill="1" applyAlignment="1">
      <alignment horizontal="left" vertical="center"/>
    </xf>
    <xf numFmtId="0" fontId="0" fillId="25" borderId="0" xfId="0" applyFill="1" applyProtection="1">
      <alignment vertical="center"/>
      <protection hidden="1"/>
    </xf>
    <xf numFmtId="0" fontId="29" fillId="25" borderId="0" xfId="0" applyFont="1" applyFill="1" applyAlignment="1">
      <alignment horizontal="left" vertical="center"/>
    </xf>
    <xf numFmtId="0" fontId="30" fillId="25" borderId="0" xfId="0" applyFont="1" applyFill="1" applyAlignment="1">
      <alignment horizontal="left" vertical="center"/>
    </xf>
    <xf numFmtId="0" fontId="31" fillId="0" borderId="18" xfId="0" applyFont="1" applyBorder="1" applyProtection="1">
      <alignment vertical="center"/>
      <protection hidden="1"/>
    </xf>
    <xf numFmtId="0" fontId="0" fillId="0" borderId="19" xfId="0" applyBorder="1" applyProtection="1">
      <alignment vertical="center"/>
      <protection hidden="1"/>
    </xf>
    <xf numFmtId="0" fontId="0" fillId="0" borderId="20" xfId="0" applyBorder="1" applyProtection="1">
      <alignment vertical="center"/>
      <protection hidden="1"/>
    </xf>
    <xf numFmtId="0" fontId="32" fillId="26" borderId="21" xfId="0" applyFont="1" applyFill="1" applyBorder="1" applyProtection="1">
      <alignment vertical="center"/>
      <protection hidden="1"/>
    </xf>
    <xf numFmtId="0" fontId="33" fillId="26" borderId="22" xfId="0" applyFont="1" applyFill="1" applyBorder="1" applyProtection="1">
      <alignment vertical="center"/>
      <protection hidden="1"/>
    </xf>
    <xf numFmtId="0" fontId="33" fillId="26" borderId="23" xfId="0" applyFont="1" applyFill="1" applyBorder="1" applyProtection="1">
      <alignment vertical="center"/>
      <protection hidden="1"/>
    </xf>
    <xf numFmtId="0" fontId="32" fillId="26" borderId="24" xfId="0" applyFont="1" applyFill="1" applyBorder="1" applyProtection="1">
      <alignment vertical="center"/>
      <protection hidden="1"/>
    </xf>
    <xf numFmtId="0" fontId="33" fillId="26" borderId="0" xfId="0" applyFont="1" applyFill="1" applyProtection="1">
      <alignment vertical="center"/>
      <protection hidden="1"/>
    </xf>
    <xf numFmtId="0" fontId="33" fillId="26" borderId="25" xfId="0" applyFont="1" applyFill="1" applyBorder="1" applyProtection="1">
      <alignment vertical="center"/>
      <protection hidden="1"/>
    </xf>
    <xf numFmtId="49" fontId="34" fillId="25" borderId="24" xfId="0" applyNumberFormat="1" applyFont="1" applyFill="1" applyBorder="1" applyAlignment="1" applyProtection="1">
      <protection hidden="1"/>
    </xf>
    <xf numFmtId="0" fontId="34" fillId="0" borderId="10" xfId="0" applyFont="1" applyBorder="1" applyAlignment="1" applyProtection="1">
      <alignment horizontal="right" vertical="center"/>
      <protection locked="0"/>
    </xf>
    <xf numFmtId="178" fontId="8" fillId="25" borderId="0" xfId="0" applyNumberFormat="1" applyFont="1" applyFill="1" applyAlignment="1">
      <alignment horizontal="right" vertical="center"/>
    </xf>
    <xf numFmtId="178" fontId="8" fillId="25" borderId="25" xfId="0" applyNumberFormat="1" applyFont="1" applyFill="1" applyBorder="1" applyAlignment="1">
      <alignment horizontal="right" vertical="center"/>
    </xf>
    <xf numFmtId="0" fontId="34" fillId="25" borderId="24" xfId="0" applyFont="1" applyFill="1" applyBorder="1" applyAlignment="1" applyProtection="1">
      <protection hidden="1"/>
    </xf>
    <xf numFmtId="0" fontId="34" fillId="0" borderId="26" xfId="0" applyFont="1" applyBorder="1" applyAlignment="1" applyProtection="1">
      <alignment horizontal="left" vertical="center"/>
      <protection locked="0"/>
    </xf>
    <xf numFmtId="0" fontId="34" fillId="27" borderId="27" xfId="0" applyFont="1" applyFill="1" applyBorder="1" applyAlignment="1" applyProtection="1">
      <alignment horizontal="left" vertical="center"/>
      <protection locked="0"/>
    </xf>
    <xf numFmtId="0" fontId="36" fillId="0" borderId="28" xfId="0" applyFont="1" applyBorder="1" applyAlignment="1" applyProtection="1">
      <alignment horizontal="center" vertical="center"/>
      <protection locked="0"/>
    </xf>
    <xf numFmtId="55" fontId="34" fillId="0" borderId="10" xfId="0" applyNumberFormat="1" applyFont="1" applyBorder="1" applyAlignment="1" applyProtection="1">
      <alignment horizontal="right" vertical="center"/>
      <protection locked="0"/>
    </xf>
    <xf numFmtId="178" fontId="34" fillId="0" borderId="10" xfId="34" applyNumberFormat="1" applyFont="1" applyBorder="1" applyAlignment="1" applyProtection="1">
      <alignment horizontal="right" vertical="center"/>
      <protection locked="0"/>
    </xf>
    <xf numFmtId="0" fontId="29" fillId="25" borderId="0" xfId="0" applyFont="1" applyFill="1" applyAlignment="1" applyProtection="1">
      <alignment horizontal="left" vertical="center"/>
      <protection hidden="1"/>
    </xf>
    <xf numFmtId="40" fontId="8" fillId="25" borderId="10" xfId="34" applyNumberFormat="1" applyFill="1" applyBorder="1" applyAlignment="1">
      <alignment horizontal="right" vertical="center"/>
    </xf>
    <xf numFmtId="0" fontId="34" fillId="25" borderId="24" xfId="0" applyFont="1" applyFill="1" applyBorder="1" applyAlignment="1" applyProtection="1">
      <alignment horizontal="left"/>
      <protection hidden="1"/>
    </xf>
    <xf numFmtId="180" fontId="34" fillId="0" borderId="10" xfId="0" applyNumberFormat="1" applyFont="1" applyBorder="1" applyAlignment="1" applyProtection="1">
      <alignment horizontal="right" vertical="center"/>
      <protection locked="0"/>
    </xf>
    <xf numFmtId="0" fontId="34" fillId="25" borderId="0" xfId="0" applyFont="1" applyFill="1" applyAlignment="1" applyProtection="1">
      <protection hidden="1"/>
    </xf>
    <xf numFmtId="0" fontId="34" fillId="25" borderId="25" xfId="0" applyFont="1" applyFill="1" applyBorder="1" applyAlignment="1" applyProtection="1">
      <protection hidden="1"/>
    </xf>
    <xf numFmtId="0" fontId="0" fillId="25" borderId="0" xfId="0" applyFill="1" applyAlignment="1"/>
    <xf numFmtId="0" fontId="32" fillId="26" borderId="29" xfId="0" applyFont="1" applyFill="1" applyBorder="1" applyProtection="1">
      <alignment vertical="center"/>
      <protection hidden="1"/>
    </xf>
    <xf numFmtId="0" fontId="33" fillId="26" borderId="19" xfId="0" applyFont="1" applyFill="1" applyBorder="1" applyProtection="1">
      <alignment vertical="center"/>
      <protection hidden="1"/>
    </xf>
    <xf numFmtId="0" fontId="33" fillId="26" borderId="20" xfId="0" applyFont="1" applyFill="1" applyBorder="1" applyProtection="1">
      <alignment vertical="center"/>
      <protection hidden="1"/>
    </xf>
    <xf numFmtId="31" fontId="34" fillId="0" borderId="10" xfId="0" applyNumberFormat="1" applyFont="1" applyBorder="1" applyAlignment="1" applyProtection="1">
      <alignment horizontal="right" vertical="center"/>
      <protection locked="0"/>
    </xf>
    <xf numFmtId="0" fontId="34" fillId="25" borderId="0" xfId="0" applyFont="1" applyFill="1">
      <alignment vertical="center"/>
    </xf>
    <xf numFmtId="0" fontId="36" fillId="0" borderId="31" xfId="0" applyFont="1" applyBorder="1" applyAlignment="1" applyProtection="1">
      <alignment horizontal="right" vertical="center"/>
      <protection locked="0"/>
    </xf>
    <xf numFmtId="0" fontId="39" fillId="25" borderId="32" xfId="0" applyFont="1" applyFill="1" applyBorder="1" applyProtection="1">
      <alignment vertical="center"/>
      <protection hidden="1"/>
    </xf>
    <xf numFmtId="0" fontId="0" fillId="25" borderId="33" xfId="0" applyFill="1" applyBorder="1" applyAlignment="1" applyProtection="1">
      <protection hidden="1"/>
    </xf>
    <xf numFmtId="0" fontId="34" fillId="25" borderId="19" xfId="0" applyFont="1" applyFill="1" applyBorder="1" applyAlignment="1" applyProtection="1">
      <alignment horizontal="left" vertical="top" wrapText="1"/>
      <protection hidden="1"/>
    </xf>
    <xf numFmtId="0" fontId="31" fillId="0" borderId="34" xfId="0" applyFont="1" applyBorder="1" applyProtection="1">
      <alignment vertical="center"/>
      <protection hidden="1"/>
    </xf>
    <xf numFmtId="0" fontId="31" fillId="0" borderId="35" xfId="0" applyFont="1" applyBorder="1" applyProtection="1">
      <alignment vertical="center"/>
      <protection hidden="1"/>
    </xf>
    <xf numFmtId="0" fontId="31" fillId="0" borderId="36" xfId="0" applyFont="1" applyBorder="1" applyProtection="1">
      <alignment vertical="center"/>
      <protection hidden="1"/>
    </xf>
    <xf numFmtId="0" fontId="32" fillId="26" borderId="24" xfId="0" applyFont="1" applyFill="1" applyBorder="1" applyAlignment="1" applyProtection="1">
      <alignment horizontal="center" vertical="center"/>
      <protection hidden="1"/>
    </xf>
    <xf numFmtId="0" fontId="32" fillId="26" borderId="37" xfId="0" applyFont="1" applyFill="1" applyBorder="1" applyAlignment="1" applyProtection="1">
      <alignment horizontal="center" vertical="center"/>
      <protection hidden="1"/>
    </xf>
    <xf numFmtId="0" fontId="32" fillId="26" borderId="25" xfId="0" applyFont="1" applyFill="1" applyBorder="1" applyAlignment="1" applyProtection="1">
      <alignment horizontal="center" vertical="center"/>
      <protection hidden="1"/>
    </xf>
    <xf numFmtId="0" fontId="34" fillId="25" borderId="18" xfId="0" applyFont="1" applyFill="1" applyBorder="1" applyProtection="1">
      <alignment vertical="center"/>
      <protection hidden="1"/>
    </xf>
    <xf numFmtId="178" fontId="8" fillId="0" borderId="10" xfId="34" applyNumberFormat="1" applyBorder="1" applyAlignment="1" applyProtection="1">
      <alignment horizontal="right" vertical="center"/>
      <protection locked="0"/>
    </xf>
    <xf numFmtId="0" fontId="34" fillId="25" borderId="24" xfId="0" applyFont="1" applyFill="1" applyBorder="1" applyProtection="1">
      <alignment vertical="center"/>
      <protection hidden="1"/>
    </xf>
    <xf numFmtId="0" fontId="34" fillId="25" borderId="0" xfId="0" applyFont="1" applyFill="1" applyProtection="1">
      <alignment vertical="center"/>
      <protection hidden="1"/>
    </xf>
    <xf numFmtId="0" fontId="8" fillId="0" borderId="28" xfId="0" applyFont="1" applyBorder="1" applyAlignment="1" applyProtection="1">
      <alignment horizontal="center" vertical="center"/>
      <protection locked="0"/>
    </xf>
    <xf numFmtId="0" fontId="34" fillId="25" borderId="30" xfId="0" applyFont="1" applyFill="1" applyBorder="1" applyProtection="1">
      <alignment vertical="center"/>
      <protection hidden="1"/>
    </xf>
    <xf numFmtId="0" fontId="34" fillId="25" borderId="32" xfId="0" applyFont="1" applyFill="1" applyBorder="1" applyProtection="1">
      <alignment vertical="center"/>
      <protection hidden="1"/>
    </xf>
    <xf numFmtId="0" fontId="34" fillId="25" borderId="33" xfId="0" applyFont="1" applyFill="1" applyBorder="1" applyProtection="1">
      <alignment vertical="center"/>
      <protection hidden="1"/>
    </xf>
    <xf numFmtId="0" fontId="31" fillId="0" borderId="29" xfId="0" applyFont="1" applyBorder="1" applyProtection="1">
      <alignment vertical="center"/>
      <protection hidden="1"/>
    </xf>
    <xf numFmtId="0" fontId="41" fillId="0" borderId="38" xfId="0" applyFont="1" applyBorder="1" applyAlignment="1" applyProtection="1">
      <alignment horizontal="left" vertical="center" indent="1"/>
      <protection hidden="1"/>
    </xf>
    <xf numFmtId="0" fontId="41" fillId="0" borderId="38" xfId="0" applyFont="1" applyBorder="1" applyAlignment="1" applyProtection="1">
      <alignment horizontal="right" vertical="center"/>
      <protection hidden="1"/>
    </xf>
    <xf numFmtId="0" fontId="41" fillId="0" borderId="39" xfId="0" applyFont="1" applyBorder="1" applyAlignment="1" applyProtection="1">
      <alignment horizontal="right" vertical="center"/>
      <protection hidden="1"/>
    </xf>
    <xf numFmtId="0" fontId="32" fillId="26" borderId="40" xfId="0" applyFont="1" applyFill="1" applyBorder="1" applyProtection="1">
      <alignment vertical="center"/>
      <protection hidden="1"/>
    </xf>
    <xf numFmtId="0" fontId="0" fillId="25" borderId="41" xfId="0" applyFill="1" applyBorder="1" applyAlignment="1" applyProtection="1">
      <alignment horizontal="left" vertical="center" indent="1"/>
      <protection hidden="1"/>
    </xf>
    <xf numFmtId="0" fontId="0" fillId="25" borderId="42" xfId="0" applyFill="1" applyBorder="1" applyAlignment="1" applyProtection="1">
      <alignment horizontal="left" vertical="center" indent="1"/>
      <protection hidden="1"/>
    </xf>
    <xf numFmtId="0" fontId="32" fillId="26" borderId="43" xfId="0" applyFont="1" applyFill="1" applyBorder="1" applyProtection="1">
      <alignment vertical="center"/>
      <protection hidden="1"/>
    </xf>
    <xf numFmtId="0" fontId="42" fillId="25" borderId="13" xfId="28" applyFont="1" applyFill="1" applyBorder="1" applyAlignment="1" applyProtection="1">
      <alignment horizontal="left" vertical="center" indent="1"/>
      <protection hidden="1"/>
    </xf>
    <xf numFmtId="0" fontId="0" fillId="25" borderId="44" xfId="0" applyFill="1" applyBorder="1" applyAlignment="1" applyProtection="1">
      <alignment horizontal="left" vertical="center" indent="1"/>
      <protection hidden="1"/>
    </xf>
    <xf numFmtId="0" fontId="42" fillId="25" borderId="45" xfId="28" applyFont="1" applyFill="1" applyBorder="1" applyAlignment="1" applyProtection="1">
      <alignment horizontal="left" vertical="center" indent="1"/>
      <protection hidden="1"/>
    </xf>
    <xf numFmtId="0" fontId="0" fillId="25" borderId="46" xfId="0" applyFill="1" applyBorder="1" applyAlignment="1" applyProtection="1">
      <alignment horizontal="left" vertical="center" indent="1"/>
      <protection hidden="1"/>
    </xf>
    <xf numFmtId="0" fontId="8" fillId="0" borderId="0" xfId="0" applyFont="1">
      <alignment vertical="center"/>
    </xf>
    <xf numFmtId="0" fontId="44" fillId="0" borderId="0" xfId="0" applyFont="1" applyProtection="1">
      <alignment vertical="center"/>
      <protection hidden="1"/>
    </xf>
    <xf numFmtId="0" fontId="44" fillId="0" borderId="0" xfId="0" applyFont="1" applyAlignment="1" applyProtection="1">
      <alignment horizontal="left" vertical="center"/>
      <protection hidden="1"/>
    </xf>
    <xf numFmtId="0" fontId="45" fillId="0" borderId="0" xfId="0" applyFont="1" applyAlignment="1" applyProtection="1">
      <alignment horizontal="left" vertical="center"/>
      <protection hidden="1"/>
    </xf>
    <xf numFmtId="0" fontId="44" fillId="0" borderId="0" xfId="0" applyFont="1" applyAlignment="1" applyProtection="1">
      <alignment horizontal="right" vertical="center"/>
      <protection hidden="1"/>
    </xf>
    <xf numFmtId="0" fontId="46" fillId="0" borderId="0" xfId="0" applyFont="1" applyProtection="1">
      <alignment vertical="center"/>
      <protection hidden="1"/>
    </xf>
    <xf numFmtId="0" fontId="46" fillId="0" borderId="0" xfId="0" applyFont="1" applyAlignment="1" applyProtection="1">
      <alignment horizontal="center" vertical="center"/>
      <protection hidden="1"/>
    </xf>
    <xf numFmtId="14" fontId="47" fillId="0" borderId="0" xfId="0" applyNumberFormat="1" applyFont="1" applyAlignment="1" applyProtection="1">
      <alignment horizontal="center" vertical="center"/>
      <protection hidden="1"/>
    </xf>
    <xf numFmtId="0" fontId="48" fillId="0" borderId="0" xfId="0" applyFont="1" applyProtection="1">
      <alignment vertical="center"/>
      <protection hidden="1"/>
    </xf>
    <xf numFmtId="177" fontId="48" fillId="0" borderId="0" xfId="0" applyNumberFormat="1" applyFont="1" applyProtection="1">
      <alignment vertical="center"/>
      <protection hidden="1"/>
    </xf>
    <xf numFmtId="0" fontId="47" fillId="0" borderId="0" xfId="0" applyFont="1" applyProtection="1">
      <alignment vertical="center"/>
      <protection hidden="1"/>
    </xf>
    <xf numFmtId="0" fontId="27" fillId="0" borderId="0" xfId="0" applyFont="1" applyAlignment="1" applyProtection="1">
      <protection hidden="1"/>
    </xf>
    <xf numFmtId="0" fontId="49" fillId="0" borderId="0" xfId="0" applyFont="1" applyAlignment="1" applyProtection="1">
      <alignment horizontal="left" vertical="center"/>
      <protection hidden="1"/>
    </xf>
    <xf numFmtId="0" fontId="50" fillId="0" borderId="0" xfId="0" applyFont="1" applyAlignment="1" applyProtection="1">
      <alignment horizontal="right" vertical="center"/>
      <protection hidden="1"/>
    </xf>
    <xf numFmtId="0" fontId="50" fillId="0" borderId="0" xfId="0" applyFont="1" applyProtection="1">
      <alignment vertical="center"/>
      <protection hidden="1"/>
    </xf>
    <xf numFmtId="0" fontId="51" fillId="0" borderId="0" xfId="0" applyFont="1" applyProtection="1">
      <alignment vertical="center"/>
      <protection hidden="1"/>
    </xf>
    <xf numFmtId="0" fontId="52" fillId="0" borderId="0" xfId="0" applyFont="1" applyProtection="1">
      <alignment vertical="center"/>
      <protection hidden="1"/>
    </xf>
    <xf numFmtId="0" fontId="53" fillId="0" borderId="0" xfId="0" applyFont="1" applyAlignment="1" applyProtection="1">
      <alignment horizontal="center" vertical="center"/>
      <protection hidden="1"/>
    </xf>
    <xf numFmtId="0" fontId="29" fillId="0" borderId="0" xfId="0" applyFont="1" applyAlignment="1" applyProtection="1">
      <alignment horizontal="left" vertical="center"/>
      <protection hidden="1"/>
    </xf>
    <xf numFmtId="0" fontId="54" fillId="0" borderId="0" xfId="0" applyFont="1" applyProtection="1">
      <alignment vertical="center"/>
      <protection hidden="1"/>
    </xf>
    <xf numFmtId="0" fontId="30" fillId="0" borderId="0" xfId="0" applyFont="1" applyAlignment="1" applyProtection="1">
      <alignment horizontal="left" vertical="center"/>
      <protection hidden="1"/>
    </xf>
    <xf numFmtId="0" fontId="53" fillId="0" borderId="0" xfId="0" applyFont="1" applyAlignment="1" applyProtection="1">
      <alignment horizontal="right" vertical="center"/>
      <protection hidden="1"/>
    </xf>
    <xf numFmtId="0" fontId="55" fillId="0" borderId="0" xfId="0" applyFont="1" applyAlignment="1" applyProtection="1">
      <alignment horizontal="left" vertical="top"/>
      <protection hidden="1"/>
    </xf>
    <xf numFmtId="0" fontId="50" fillId="0" borderId="0" xfId="0" applyFont="1" applyAlignment="1" applyProtection="1">
      <alignment horizontal="left" vertical="center"/>
      <protection hidden="1"/>
    </xf>
    <xf numFmtId="0" fontId="56" fillId="0" borderId="0" xfId="0" applyFont="1" applyProtection="1">
      <alignment vertical="center"/>
      <protection hidden="1"/>
    </xf>
    <xf numFmtId="0" fontId="57" fillId="0" borderId="0" xfId="0" applyFont="1" applyAlignment="1" applyProtection="1">
      <alignment horizontal="left" vertical="center"/>
      <protection hidden="1"/>
    </xf>
    <xf numFmtId="0" fontId="57" fillId="0" borderId="0" xfId="0" applyFont="1" applyAlignment="1" applyProtection="1">
      <alignment horizontal="right" vertical="center"/>
      <protection hidden="1"/>
    </xf>
    <xf numFmtId="0" fontId="57" fillId="0" borderId="0" xfId="0" applyFont="1" applyProtection="1">
      <alignment vertical="center"/>
      <protection hidden="1"/>
    </xf>
    <xf numFmtId="0" fontId="58" fillId="0" borderId="0" xfId="0" applyFont="1" applyProtection="1">
      <alignment vertical="center"/>
      <protection hidden="1"/>
    </xf>
    <xf numFmtId="0" fontId="58" fillId="0" borderId="0" xfId="0" applyFont="1" applyAlignment="1" applyProtection="1">
      <alignment horizontal="center" vertical="center"/>
      <protection hidden="1"/>
    </xf>
    <xf numFmtId="0" fontId="59" fillId="0" borderId="0" xfId="0" applyFont="1" applyAlignment="1" applyProtection="1">
      <alignment horizontal="center" vertical="center"/>
      <protection hidden="1"/>
    </xf>
    <xf numFmtId="0" fontId="60" fillId="0" borderId="0" xfId="0" applyFont="1" applyProtection="1">
      <alignment vertical="center"/>
      <protection hidden="1"/>
    </xf>
    <xf numFmtId="0" fontId="62" fillId="28" borderId="65" xfId="0" applyFont="1" applyFill="1" applyBorder="1" applyAlignment="1" applyProtection="1">
      <alignment horizontal="left" vertical="center"/>
      <protection hidden="1"/>
    </xf>
    <xf numFmtId="0" fontId="62" fillId="28" borderId="66" xfId="0" applyFont="1" applyFill="1" applyBorder="1" applyAlignment="1" applyProtection="1">
      <alignment horizontal="left" vertical="center"/>
      <protection hidden="1"/>
    </xf>
    <xf numFmtId="0" fontId="63" fillId="28" borderId="66" xfId="0" applyFont="1" applyFill="1" applyBorder="1" applyAlignment="1" applyProtection="1">
      <alignment horizontal="right" vertical="top"/>
      <protection hidden="1"/>
    </xf>
    <xf numFmtId="0" fontId="54" fillId="28" borderId="67" xfId="0" applyFont="1" applyFill="1" applyBorder="1" applyProtection="1">
      <alignment vertical="center"/>
      <protection hidden="1"/>
    </xf>
    <xf numFmtId="0" fontId="54" fillId="28" borderId="57" xfId="0" applyFont="1" applyFill="1" applyBorder="1" applyProtection="1">
      <alignment vertical="center"/>
      <protection hidden="1"/>
    </xf>
    <xf numFmtId="0" fontId="64" fillId="0" borderId="0" xfId="0" applyFont="1" applyProtection="1">
      <alignment vertical="center"/>
      <protection hidden="1"/>
    </xf>
    <xf numFmtId="49" fontId="34" fillId="0" borderId="69" xfId="0" applyNumberFormat="1" applyFont="1" applyBorder="1" applyAlignment="1" applyProtection="1">
      <alignment horizontal="left" vertical="center"/>
      <protection hidden="1"/>
    </xf>
    <xf numFmtId="3" fontId="28" fillId="0" borderId="70" xfId="0" applyNumberFormat="1" applyFont="1" applyBorder="1" applyAlignment="1" applyProtection="1">
      <alignment horizontal="left" vertical="center"/>
      <protection hidden="1"/>
    </xf>
    <xf numFmtId="3" fontId="34" fillId="0" borderId="71" xfId="0" applyNumberFormat="1" applyFont="1" applyBorder="1" applyProtection="1">
      <alignment vertical="center"/>
      <protection hidden="1"/>
    </xf>
    <xf numFmtId="0" fontId="54" fillId="0" borderId="72" xfId="0" applyFont="1" applyBorder="1" applyProtection="1">
      <alignment vertical="center"/>
      <protection hidden="1"/>
    </xf>
    <xf numFmtId="0" fontId="34" fillId="0" borderId="59" xfId="0" applyFont="1" applyBorder="1" applyAlignment="1" applyProtection="1">
      <alignment horizontal="left" vertical="center"/>
      <protection hidden="1"/>
    </xf>
    <xf numFmtId="0" fontId="35" fillId="0" borderId="0" xfId="0" applyFont="1" applyAlignment="1" applyProtection="1">
      <alignment horizontal="left" vertical="center"/>
      <protection hidden="1"/>
    </xf>
    <xf numFmtId="0" fontId="34" fillId="0" borderId="73" xfId="0" quotePrefix="1" applyFont="1" applyBorder="1" applyAlignment="1" applyProtection="1">
      <alignment horizontal="left" vertical="center"/>
      <protection hidden="1"/>
    </xf>
    <xf numFmtId="2" fontId="35" fillId="0" borderId="0" xfId="0" applyNumberFormat="1" applyFont="1" applyAlignment="1" applyProtection="1">
      <alignment horizontal="left" vertical="center"/>
      <protection hidden="1"/>
    </xf>
    <xf numFmtId="0" fontId="65" fillId="0" borderId="0" xfId="0" applyFont="1" applyProtection="1">
      <alignment vertical="center"/>
      <protection hidden="1"/>
    </xf>
    <xf numFmtId="0" fontId="65" fillId="0" borderId="60" xfId="0" applyFont="1" applyBorder="1" applyProtection="1">
      <alignment vertical="center"/>
      <protection hidden="1"/>
    </xf>
    <xf numFmtId="0" fontId="8" fillId="0" borderId="10" xfId="0" applyFont="1" applyBorder="1" applyProtection="1">
      <alignment vertical="center"/>
      <protection hidden="1"/>
    </xf>
    <xf numFmtId="0" fontId="66" fillId="0" borderId="10" xfId="0" applyFont="1" applyBorder="1" applyProtection="1">
      <alignment vertical="center"/>
      <protection hidden="1"/>
    </xf>
    <xf numFmtId="0" fontId="47" fillId="0" borderId="10" xfId="0" applyFont="1" applyBorder="1" applyProtection="1">
      <alignment vertical="center"/>
      <protection hidden="1"/>
    </xf>
    <xf numFmtId="0" fontId="54" fillId="0" borderId="10" xfId="0" applyFont="1" applyBorder="1" applyProtection="1">
      <alignment vertical="center"/>
      <protection hidden="1"/>
    </xf>
    <xf numFmtId="0" fontId="34" fillId="0" borderId="59" xfId="0" applyFont="1" applyBorder="1" applyProtection="1">
      <alignment vertical="center"/>
      <protection hidden="1"/>
    </xf>
    <xf numFmtId="3" fontId="28" fillId="0" borderId="0" xfId="0" applyNumberFormat="1" applyFont="1" applyAlignment="1" applyProtection="1">
      <alignment horizontal="left" vertical="center"/>
      <protection hidden="1"/>
    </xf>
    <xf numFmtId="3" fontId="34" fillId="0" borderId="73" xfId="0" applyNumberFormat="1" applyFont="1" applyBorder="1" applyProtection="1">
      <alignment vertical="center"/>
      <protection hidden="1"/>
    </xf>
    <xf numFmtId="3" fontId="34" fillId="0" borderId="0" xfId="0" applyNumberFormat="1" applyFont="1" applyAlignment="1" applyProtection="1">
      <alignment horizontal="left" vertical="center"/>
      <protection hidden="1"/>
    </xf>
    <xf numFmtId="0" fontId="34" fillId="0" borderId="74" xfId="0" applyFont="1" applyBorder="1" applyAlignment="1" applyProtection="1">
      <alignment horizontal="left" vertical="center"/>
      <protection hidden="1"/>
    </xf>
    <xf numFmtId="0" fontId="35" fillId="0" borderId="54" xfId="0" applyFont="1" applyBorder="1" applyAlignment="1" applyProtection="1">
      <alignment horizontal="left" vertical="center"/>
      <protection hidden="1"/>
    </xf>
    <xf numFmtId="0" fontId="34" fillId="0" borderId="75" xfId="0" applyFont="1" applyBorder="1" applyAlignment="1" applyProtection="1">
      <alignment horizontal="left" vertical="center"/>
      <protection hidden="1"/>
    </xf>
    <xf numFmtId="3" fontId="35" fillId="0" borderId="76" xfId="0" applyNumberFormat="1" applyFont="1" applyBorder="1" applyAlignment="1" applyProtection="1">
      <alignment horizontal="left" vertical="center"/>
      <protection hidden="1"/>
    </xf>
    <xf numFmtId="0" fontId="54" fillId="0" borderId="59" xfId="0" applyFont="1" applyBorder="1" applyProtection="1">
      <alignment vertical="center"/>
      <protection hidden="1"/>
    </xf>
    <xf numFmtId="0" fontId="54" fillId="0" borderId="60" xfId="0" applyFont="1" applyBorder="1" applyProtection="1">
      <alignment vertical="center"/>
      <protection hidden="1"/>
    </xf>
    <xf numFmtId="0" fontId="47" fillId="0" borderId="10" xfId="34" applyNumberFormat="1" applyFont="1" applyBorder="1" applyAlignment="1" applyProtection="1">
      <protection hidden="1"/>
    </xf>
    <xf numFmtId="3" fontId="35" fillId="0" borderId="0" xfId="0" applyNumberFormat="1" applyFont="1" applyAlignment="1" applyProtection="1">
      <alignment horizontal="left" vertical="center"/>
      <protection hidden="1"/>
    </xf>
    <xf numFmtId="180" fontId="34" fillId="0" borderId="73" xfId="0" applyNumberFormat="1" applyFont="1" applyBorder="1" applyAlignment="1" applyProtection="1">
      <alignment horizontal="right" vertical="center"/>
      <protection hidden="1"/>
    </xf>
    <xf numFmtId="0" fontId="54" fillId="0" borderId="59" xfId="0" applyFont="1" applyBorder="1" applyProtection="1">
      <alignment vertical="center"/>
      <protection locked="0"/>
    </xf>
    <xf numFmtId="0" fontId="54" fillId="0" borderId="0" xfId="0" applyFont="1" applyProtection="1">
      <alignment vertical="center"/>
      <protection locked="0"/>
    </xf>
    <xf numFmtId="0" fontId="54" fillId="0" borderId="60" xfId="0" applyFont="1" applyBorder="1" applyProtection="1">
      <alignment vertical="center"/>
      <protection locked="0"/>
    </xf>
    <xf numFmtId="0" fontId="47" fillId="0" borderId="10" xfId="0" applyFont="1" applyBorder="1" applyAlignment="1" applyProtection="1">
      <alignment horizontal="left" vertical="center" wrapText="1"/>
      <protection hidden="1"/>
    </xf>
    <xf numFmtId="0" fontId="34" fillId="0" borderId="74" xfId="0" applyFont="1" applyBorder="1" applyProtection="1">
      <alignment vertical="center"/>
      <protection hidden="1"/>
    </xf>
    <xf numFmtId="3" fontId="28" fillId="0" borderId="54" xfId="0" applyNumberFormat="1" applyFont="1" applyBorder="1" applyAlignment="1" applyProtection="1">
      <alignment horizontal="left" vertical="center"/>
      <protection hidden="1"/>
    </xf>
    <xf numFmtId="3" fontId="34" fillId="0" borderId="54" xfId="0" applyNumberFormat="1" applyFont="1" applyBorder="1" applyAlignment="1" applyProtection="1">
      <alignment horizontal="left" vertical="center"/>
      <protection hidden="1"/>
    </xf>
    <xf numFmtId="0" fontId="54" fillId="0" borderId="76" xfId="0" applyFont="1" applyBorder="1" applyProtection="1">
      <alignment vertical="center"/>
      <protection hidden="1"/>
    </xf>
    <xf numFmtId="180" fontId="34" fillId="0" borderId="75" xfId="0" applyNumberFormat="1" applyFont="1" applyBorder="1" applyAlignment="1" applyProtection="1">
      <alignment horizontal="right" vertical="center"/>
      <protection hidden="1"/>
    </xf>
    <xf numFmtId="49" fontId="34" fillId="0" borderId="77" xfId="0" applyNumberFormat="1" applyFont="1" applyBorder="1" applyAlignment="1" applyProtection="1">
      <alignment horizontal="left" vertical="center"/>
      <protection hidden="1"/>
    </xf>
    <xf numFmtId="3" fontId="28" fillId="0" borderId="47" xfId="0" applyNumberFormat="1" applyFont="1" applyBorder="1" applyAlignment="1" applyProtection="1">
      <alignment horizontal="left" vertical="center"/>
      <protection hidden="1"/>
    </xf>
    <xf numFmtId="3" fontId="34" fillId="0" borderId="78" xfId="0" applyNumberFormat="1" applyFont="1" applyBorder="1" applyProtection="1">
      <alignment vertical="center"/>
      <protection hidden="1"/>
    </xf>
    <xf numFmtId="0" fontId="54" fillId="0" borderId="79" xfId="0" applyFont="1" applyBorder="1" applyProtection="1">
      <alignment vertical="center"/>
      <protection hidden="1"/>
    </xf>
    <xf numFmtId="0" fontId="35" fillId="0" borderId="54" xfId="0" applyFont="1" applyBorder="1" applyProtection="1">
      <alignment vertical="center"/>
      <protection hidden="1"/>
    </xf>
    <xf numFmtId="3" fontId="67" fillId="0" borderId="0" xfId="0" applyNumberFormat="1" applyFont="1" applyAlignment="1" applyProtection="1">
      <alignment horizontal="left" vertical="center"/>
      <protection locked="0"/>
    </xf>
    <xf numFmtId="0" fontId="68" fillId="0" borderId="0" xfId="0" applyFont="1" applyProtection="1">
      <alignment vertical="center"/>
      <protection hidden="1"/>
    </xf>
    <xf numFmtId="31" fontId="34" fillId="0" borderId="73" xfId="0" applyNumberFormat="1" applyFont="1" applyBorder="1" applyAlignment="1" applyProtection="1">
      <alignment horizontal="left" vertical="center" shrinkToFit="1"/>
      <protection hidden="1"/>
    </xf>
    <xf numFmtId="0" fontId="35" fillId="0" borderId="0" xfId="0" applyFont="1" applyProtection="1">
      <alignment vertical="center"/>
      <protection hidden="1"/>
    </xf>
    <xf numFmtId="3" fontId="69" fillId="0" borderId="0" xfId="0" applyNumberFormat="1" applyFont="1" applyAlignment="1" applyProtection="1">
      <alignment horizontal="left" vertical="center"/>
      <protection locked="0"/>
    </xf>
    <xf numFmtId="37" fontId="35" fillId="0" borderId="0" xfId="0" applyNumberFormat="1" applyFont="1" applyAlignment="1" applyProtection="1">
      <alignment horizontal="left" vertical="center"/>
      <protection hidden="1"/>
    </xf>
    <xf numFmtId="0" fontId="54" fillId="0" borderId="73" xfId="0" applyFont="1" applyBorder="1" applyProtection="1">
      <alignment vertical="center"/>
      <protection hidden="1"/>
    </xf>
    <xf numFmtId="3" fontId="34" fillId="0" borderId="0" xfId="0" applyNumberFormat="1" applyFont="1" applyAlignment="1" applyProtection="1">
      <alignment horizontal="right" vertical="center"/>
      <protection hidden="1"/>
    </xf>
    <xf numFmtId="181" fontId="34" fillId="0" borderId="0" xfId="0" applyNumberFormat="1" applyFont="1" applyAlignment="1" applyProtection="1">
      <alignment horizontal="left" vertical="center"/>
      <protection hidden="1"/>
    </xf>
    <xf numFmtId="14" fontId="34" fillId="0" borderId="73" xfId="0" applyNumberFormat="1" applyFont="1" applyBorder="1" applyAlignment="1" applyProtection="1">
      <alignment horizontal="left" vertical="center"/>
      <protection hidden="1"/>
    </xf>
    <xf numFmtId="183" fontId="0" fillId="0" borderId="10" xfId="0" applyNumberFormat="1" applyBorder="1" applyProtection="1">
      <alignment vertical="center"/>
      <protection hidden="1"/>
    </xf>
    <xf numFmtId="37" fontId="34" fillId="0" borderId="0" xfId="0" applyNumberFormat="1" applyFont="1" applyAlignment="1" applyProtection="1">
      <alignment horizontal="right" vertical="center"/>
      <protection hidden="1"/>
    </xf>
    <xf numFmtId="0" fontId="34" fillId="0" borderId="0" xfId="0" applyFont="1" applyAlignment="1" applyProtection="1">
      <alignment horizontal="left" vertical="center"/>
      <protection hidden="1"/>
    </xf>
    <xf numFmtId="0" fontId="54" fillId="0" borderId="62" xfId="0" applyFont="1" applyBorder="1" applyProtection="1">
      <alignment vertical="center"/>
      <protection locked="0"/>
    </xf>
    <xf numFmtId="0" fontId="54" fillId="0" borderId="63" xfId="0" applyFont="1" applyBorder="1" applyProtection="1">
      <alignment vertical="center"/>
      <protection locked="0"/>
    </xf>
    <xf numFmtId="0" fontId="54" fillId="0" borderId="64" xfId="0" applyFont="1" applyBorder="1" applyProtection="1">
      <alignment vertical="center"/>
      <protection locked="0"/>
    </xf>
    <xf numFmtId="183" fontId="47" fillId="0" borderId="10" xfId="0" applyNumberFormat="1" applyFont="1" applyBorder="1" applyProtection="1">
      <alignment vertical="center"/>
      <protection hidden="1"/>
    </xf>
    <xf numFmtId="0" fontId="8" fillId="0" borderId="0" xfId="0" applyFont="1" applyProtection="1">
      <alignment vertical="center"/>
      <protection hidden="1"/>
    </xf>
    <xf numFmtId="3" fontId="71" fillId="0" borderId="61" xfId="0" applyNumberFormat="1" applyFont="1" applyBorder="1" applyAlignment="1" applyProtection="1">
      <alignment horizontal="left" vertical="center"/>
      <protection hidden="1"/>
    </xf>
    <xf numFmtId="3" fontId="71" fillId="0" borderId="17" xfId="0" applyNumberFormat="1" applyFont="1" applyBorder="1" applyAlignment="1" applyProtection="1">
      <alignment horizontal="left" vertical="center"/>
      <protection hidden="1"/>
    </xf>
    <xf numFmtId="3" fontId="72" fillId="0" borderId="0" xfId="0" applyNumberFormat="1" applyFont="1" applyAlignment="1" applyProtection="1">
      <alignment horizontal="left" vertical="center"/>
      <protection hidden="1"/>
    </xf>
    <xf numFmtId="0" fontId="73" fillId="0" borderId="61" xfId="0" applyFont="1" applyBorder="1" applyProtection="1">
      <alignment vertical="center"/>
      <protection hidden="1"/>
    </xf>
    <xf numFmtId="0" fontId="47" fillId="0" borderId="60" xfId="0" applyFont="1" applyBorder="1" applyProtection="1">
      <alignment vertical="center"/>
      <protection hidden="1"/>
    </xf>
    <xf numFmtId="0" fontId="54" fillId="0" borderId="63" xfId="0" applyFont="1" applyBorder="1" applyProtection="1">
      <alignment vertical="center"/>
      <protection hidden="1"/>
    </xf>
    <xf numFmtId="0" fontId="47" fillId="0" borderId="63" xfId="0" applyFont="1" applyBorder="1" applyProtection="1">
      <alignment vertical="center"/>
      <protection hidden="1"/>
    </xf>
    <xf numFmtId="0" fontId="73" fillId="0" borderId="80" xfId="0" applyFont="1" applyBorder="1" applyProtection="1">
      <alignment vertical="center"/>
      <protection hidden="1"/>
    </xf>
    <xf numFmtId="3" fontId="71" fillId="0" borderId="81" xfId="0" applyNumberFormat="1" applyFont="1" applyBorder="1" applyAlignment="1" applyProtection="1">
      <alignment horizontal="left" vertical="center"/>
      <protection hidden="1"/>
    </xf>
    <xf numFmtId="0" fontId="47" fillId="0" borderId="64" xfId="0" applyFont="1" applyBorder="1" applyProtection="1">
      <alignment vertical="center"/>
      <protection hidden="1"/>
    </xf>
    <xf numFmtId="0" fontId="74" fillId="0" borderId="57" xfId="0" applyFont="1" applyBorder="1" applyProtection="1">
      <alignment vertical="center"/>
      <protection hidden="1"/>
    </xf>
    <xf numFmtId="0" fontId="75" fillId="0" borderId="57" xfId="0" applyFont="1" applyBorder="1" applyProtection="1">
      <alignment vertical="center"/>
      <protection hidden="1"/>
    </xf>
    <xf numFmtId="0" fontId="54" fillId="0" borderId="57" xfId="0" applyFont="1" applyBorder="1" applyProtection="1">
      <alignment vertical="center"/>
      <protection hidden="1"/>
    </xf>
    <xf numFmtId="3" fontId="76" fillId="0" borderId="57" xfId="0" applyNumberFormat="1" applyFont="1" applyBorder="1" applyAlignment="1" applyProtection="1">
      <alignment horizontal="left" vertical="center"/>
      <protection hidden="1"/>
    </xf>
    <xf numFmtId="0" fontId="77" fillId="0" borderId="57" xfId="0" applyFont="1" applyBorder="1" applyProtection="1">
      <alignment vertical="center"/>
      <protection hidden="1"/>
    </xf>
    <xf numFmtId="37" fontId="34" fillId="0" borderId="57" xfId="0" applyNumberFormat="1" applyFont="1" applyBorder="1" applyAlignment="1" applyProtection="1">
      <alignment horizontal="left" vertical="center"/>
      <protection hidden="1"/>
    </xf>
    <xf numFmtId="0" fontId="62" fillId="28" borderId="56" xfId="0" applyFont="1" applyFill="1" applyBorder="1" applyProtection="1">
      <alignment vertical="center"/>
      <protection hidden="1"/>
    </xf>
    <xf numFmtId="0" fontId="78" fillId="28" borderId="57" xfId="0" applyFont="1" applyFill="1" applyBorder="1" applyAlignment="1" applyProtection="1">
      <alignment horizontal="right" vertical="center"/>
      <protection hidden="1"/>
    </xf>
    <xf numFmtId="0" fontId="78" fillId="28" borderId="57" xfId="0" applyFont="1" applyFill="1" applyBorder="1" applyProtection="1">
      <alignment vertical="center"/>
      <protection hidden="1"/>
    </xf>
    <xf numFmtId="0" fontId="79" fillId="28" borderId="57" xfId="0" applyFont="1" applyFill="1" applyBorder="1" applyProtection="1">
      <alignment vertical="center"/>
      <protection hidden="1"/>
    </xf>
    <xf numFmtId="0" fontId="46" fillId="0" borderId="59" xfId="0" applyFont="1" applyBorder="1" applyProtection="1">
      <alignment vertical="center"/>
      <protection hidden="1"/>
    </xf>
    <xf numFmtId="183" fontId="70" fillId="0" borderId="0" xfId="0" applyNumberFormat="1" applyFont="1" applyAlignment="1" applyProtection="1">
      <alignment horizontal="center" vertical="center"/>
      <protection hidden="1"/>
    </xf>
    <xf numFmtId="0" fontId="46" fillId="0" borderId="59" xfId="0" applyFont="1" applyBorder="1" applyAlignment="1" applyProtection="1">
      <alignment horizontal="right" vertical="center"/>
      <protection hidden="1"/>
    </xf>
    <xf numFmtId="0" fontId="46" fillId="0" borderId="59" xfId="0" applyFont="1" applyBorder="1" applyAlignment="1" applyProtection="1">
      <alignment horizontal="left" vertical="center"/>
      <protection hidden="1"/>
    </xf>
    <xf numFmtId="0" fontId="82" fillId="0" borderId="0" xfId="0" applyFont="1" applyAlignment="1" applyProtection="1">
      <alignment horizontal="center" vertical="center"/>
      <protection hidden="1"/>
    </xf>
    <xf numFmtId="0" fontId="54" fillId="0" borderId="0" xfId="0" applyFont="1">
      <alignment vertical="center"/>
    </xf>
    <xf numFmtId="0" fontId="29" fillId="0" borderId="60" xfId="0" applyFont="1" applyBorder="1" applyAlignment="1" applyProtection="1">
      <alignment horizontal="right" vertical="center"/>
      <protection hidden="1"/>
    </xf>
    <xf numFmtId="183" fontId="46" fillId="0" borderId="0" xfId="34" applyNumberFormat="1" applyFont="1" applyAlignment="1" applyProtection="1">
      <alignment horizontal="right" vertical="center"/>
      <protection hidden="1"/>
    </xf>
    <xf numFmtId="183" fontId="46" fillId="0" borderId="0" xfId="34" applyNumberFormat="1" applyFont="1" applyAlignment="1" applyProtection="1">
      <alignment horizontal="right" vertical="top"/>
      <protection hidden="1"/>
    </xf>
    <xf numFmtId="0" fontId="65" fillId="0" borderId="0" xfId="0" applyFont="1" applyAlignment="1" applyProtection="1">
      <alignment horizontal="left"/>
      <protection hidden="1"/>
    </xf>
    <xf numFmtId="0" fontId="54" fillId="0" borderId="62" xfId="0" applyFont="1" applyBorder="1" applyProtection="1">
      <alignment vertical="center"/>
      <protection hidden="1"/>
    </xf>
    <xf numFmtId="0" fontId="65" fillId="0" borderId="63" xfId="0" applyFont="1" applyBorder="1" applyAlignment="1" applyProtection="1">
      <alignment horizontal="left" vertical="top"/>
      <protection hidden="1"/>
    </xf>
    <xf numFmtId="0" fontId="54" fillId="0" borderId="64" xfId="0" applyFont="1" applyBorder="1" applyProtection="1">
      <alignment vertical="center"/>
      <protection hidden="1"/>
    </xf>
    <xf numFmtId="0" fontId="62" fillId="28" borderId="65" xfId="0" applyFont="1" applyFill="1" applyBorder="1" applyProtection="1">
      <alignment vertical="center"/>
      <protection hidden="1"/>
    </xf>
    <xf numFmtId="0" fontId="83" fillId="28" borderId="66" xfId="0" applyFont="1" applyFill="1" applyBorder="1" applyProtection="1">
      <alignment vertical="center"/>
      <protection hidden="1"/>
    </xf>
    <xf numFmtId="0" fontId="83" fillId="28" borderId="66" xfId="0" applyFont="1" applyFill="1" applyBorder="1" applyAlignment="1" applyProtection="1">
      <alignment horizontal="right" vertical="center"/>
      <protection hidden="1"/>
    </xf>
    <xf numFmtId="0" fontId="84" fillId="28" borderId="66" xfId="0" applyFont="1" applyFill="1" applyBorder="1" applyAlignment="1" applyProtection="1">
      <alignment horizontal="right" vertical="top"/>
      <protection hidden="1"/>
    </xf>
    <xf numFmtId="0" fontId="58" fillId="28" borderId="66" xfId="0" applyFont="1" applyFill="1" applyBorder="1" applyAlignment="1" applyProtection="1">
      <alignment horizontal="center" vertical="center"/>
      <protection hidden="1"/>
    </xf>
    <xf numFmtId="0" fontId="65" fillId="28" borderId="66" xfId="0" applyFont="1" applyFill="1" applyBorder="1" applyProtection="1">
      <alignment vertical="center"/>
      <protection hidden="1"/>
    </xf>
    <xf numFmtId="0" fontId="84" fillId="28" borderId="68" xfId="0" applyFont="1" applyFill="1" applyBorder="1" applyAlignment="1" applyProtection="1">
      <alignment horizontal="right" vertical="center"/>
      <protection hidden="1"/>
    </xf>
    <xf numFmtId="0" fontId="54" fillId="0" borderId="0" xfId="0" quotePrefix="1" applyFont="1" applyProtection="1">
      <alignment vertical="center"/>
      <protection hidden="1"/>
    </xf>
    <xf numFmtId="0" fontId="65" fillId="0" borderId="59" xfId="0" applyFont="1" applyBorder="1" applyProtection="1">
      <alignment vertical="center"/>
      <protection hidden="1"/>
    </xf>
    <xf numFmtId="0" fontId="35" fillId="0" borderId="0" xfId="0" applyFont="1" applyAlignment="1" applyProtection="1">
      <alignment horizontal="right" vertical="center"/>
      <protection hidden="1"/>
    </xf>
    <xf numFmtId="0" fontId="65" fillId="0" borderId="0" xfId="0" applyFont="1" applyAlignment="1" applyProtection="1">
      <alignment horizontal="right" vertical="center"/>
      <protection hidden="1"/>
    </xf>
    <xf numFmtId="0" fontId="28" fillId="0" borderId="0" xfId="0" applyFont="1" applyAlignment="1" applyProtection="1">
      <alignment horizontal="left" vertical="center"/>
      <protection hidden="1"/>
    </xf>
    <xf numFmtId="0" fontId="35" fillId="0" borderId="59" xfId="0" applyFont="1" applyBorder="1" applyProtection="1">
      <alignment vertical="center"/>
      <protection hidden="1"/>
    </xf>
    <xf numFmtId="176" fontId="54" fillId="0" borderId="0" xfId="0" applyNumberFormat="1" applyFont="1" applyProtection="1">
      <alignment vertical="center"/>
      <protection hidden="1"/>
    </xf>
    <xf numFmtId="0" fontId="35" fillId="0" borderId="62" xfId="0" applyFont="1" applyBorder="1" applyProtection="1">
      <alignment vertical="center"/>
      <protection hidden="1"/>
    </xf>
    <xf numFmtId="0" fontId="35" fillId="0" borderId="63" xfId="0" applyFont="1" applyBorder="1" applyProtection="1">
      <alignment vertical="center"/>
      <protection hidden="1"/>
    </xf>
    <xf numFmtId="0" fontId="35" fillId="0" borderId="63" xfId="0" applyFont="1" applyBorder="1" applyAlignment="1" applyProtection="1">
      <alignment horizontal="right" vertical="center"/>
      <protection hidden="1"/>
    </xf>
    <xf numFmtId="0" fontId="58" fillId="0" borderId="63" xfId="0" applyFont="1" applyBorder="1" applyProtection="1">
      <alignment vertical="center"/>
      <protection hidden="1"/>
    </xf>
    <xf numFmtId="0" fontId="65" fillId="0" borderId="63" xfId="0" applyFont="1" applyBorder="1" applyProtection="1">
      <alignment vertical="center"/>
      <protection hidden="1"/>
    </xf>
    <xf numFmtId="0" fontId="65" fillId="0" borderId="64" xfId="0" applyFont="1" applyBorder="1" applyProtection="1">
      <alignment vertical="center"/>
      <protection hidden="1"/>
    </xf>
    <xf numFmtId="0" fontId="77" fillId="0" borderId="0" xfId="0" applyFont="1" applyProtection="1">
      <alignment vertical="center"/>
      <protection hidden="1"/>
    </xf>
    <xf numFmtId="0" fontId="28" fillId="0" borderId="0" xfId="0" applyFont="1" applyAlignment="1" applyProtection="1">
      <alignment horizontal="right" vertical="center"/>
      <protection hidden="1"/>
    </xf>
    <xf numFmtId="0" fontId="47" fillId="0" borderId="0" xfId="0" applyFont="1" applyAlignment="1" applyProtection="1">
      <alignment horizontal="right"/>
      <protection hidden="1"/>
    </xf>
    <xf numFmtId="0" fontId="83" fillId="28" borderId="57" xfId="0" applyFont="1" applyFill="1" applyBorder="1" applyProtection="1">
      <alignment vertical="center"/>
      <protection hidden="1"/>
    </xf>
    <xf numFmtId="0" fontId="83" fillId="28" borderId="57" xfId="0" applyFont="1" applyFill="1" applyBorder="1" applyAlignment="1" applyProtection="1">
      <alignment horizontal="right" vertical="center"/>
      <protection hidden="1"/>
    </xf>
    <xf numFmtId="0" fontId="87" fillId="28" borderId="57" xfId="0" applyFont="1" applyFill="1" applyBorder="1" applyAlignment="1" applyProtection="1">
      <alignment horizontal="right" vertical="top"/>
      <protection hidden="1"/>
    </xf>
    <xf numFmtId="0" fontId="58" fillId="28" borderId="57" xfId="0" applyFont="1" applyFill="1" applyBorder="1" applyAlignment="1" applyProtection="1">
      <alignment horizontal="center" vertical="center"/>
      <protection hidden="1"/>
    </xf>
    <xf numFmtId="0" fontId="65" fillId="28" borderId="57" xfId="0" applyFont="1" applyFill="1" applyBorder="1" applyProtection="1">
      <alignment vertical="center"/>
      <protection hidden="1"/>
    </xf>
    <xf numFmtId="0" fontId="87" fillId="28" borderId="58" xfId="0" applyFont="1" applyFill="1" applyBorder="1" applyAlignment="1" applyProtection="1">
      <alignment horizontal="right" vertical="center"/>
      <protection hidden="1"/>
    </xf>
    <xf numFmtId="0" fontId="6" fillId="31" borderId="82" xfId="0" applyFont="1" applyFill="1" applyBorder="1" applyProtection="1">
      <alignment vertical="center"/>
      <protection hidden="1"/>
    </xf>
    <xf numFmtId="0" fontId="83" fillId="31" borderId="50" xfId="0" applyFont="1" applyFill="1" applyBorder="1" applyProtection="1">
      <alignment vertical="center"/>
      <protection hidden="1"/>
    </xf>
    <xf numFmtId="0" fontId="83" fillId="31" borderId="50" xfId="0" applyFont="1" applyFill="1" applyBorder="1" applyAlignment="1" applyProtection="1">
      <alignment horizontal="right" vertical="center"/>
      <protection hidden="1"/>
    </xf>
    <xf numFmtId="0" fontId="6" fillId="31" borderId="50" xfId="0" applyFont="1" applyFill="1" applyBorder="1" applyProtection="1">
      <alignment vertical="center"/>
      <protection hidden="1"/>
    </xf>
    <xf numFmtId="0" fontId="88" fillId="31" borderId="50" xfId="0" applyFont="1" applyFill="1" applyBorder="1" applyAlignment="1" applyProtection="1">
      <alignment horizontal="center" vertical="center"/>
      <protection hidden="1"/>
    </xf>
    <xf numFmtId="0" fontId="88" fillId="31" borderId="83" xfId="0" applyFont="1" applyFill="1" applyBorder="1" applyAlignment="1" applyProtection="1">
      <alignment horizontal="center" vertical="center"/>
      <protection hidden="1"/>
    </xf>
    <xf numFmtId="187" fontId="47" fillId="0" borderId="0" xfId="0" applyNumberFormat="1" applyFont="1" applyProtection="1">
      <alignment vertical="center"/>
      <protection hidden="1"/>
    </xf>
    <xf numFmtId="0" fontId="89" fillId="31" borderId="82" xfId="0" applyFont="1" applyFill="1" applyBorder="1" applyProtection="1">
      <alignment vertical="center"/>
      <protection hidden="1"/>
    </xf>
    <xf numFmtId="0" fontId="88" fillId="31" borderId="51" xfId="0" applyFont="1" applyFill="1" applyBorder="1" applyAlignment="1" applyProtection="1">
      <alignment horizontal="center" vertical="center"/>
      <protection hidden="1"/>
    </xf>
    <xf numFmtId="0" fontId="89" fillId="31" borderId="61" xfId="0" applyFont="1" applyFill="1" applyBorder="1">
      <alignment vertical="center"/>
    </xf>
    <xf numFmtId="0" fontId="88" fillId="31" borderId="0" xfId="0" applyFont="1" applyFill="1" applyAlignment="1" applyProtection="1">
      <alignment horizontal="center" vertical="center"/>
      <protection hidden="1"/>
    </xf>
    <xf numFmtId="0" fontId="88" fillId="31" borderId="17" xfId="0" applyFont="1" applyFill="1" applyBorder="1" applyAlignment="1" applyProtection="1">
      <alignment horizontal="center" vertical="center"/>
      <protection hidden="1"/>
    </xf>
    <xf numFmtId="0" fontId="89" fillId="31" borderId="49" xfId="0" applyFont="1" applyFill="1" applyBorder="1">
      <alignment vertical="center"/>
    </xf>
    <xf numFmtId="0" fontId="88" fillId="31" borderId="0" xfId="0" applyFont="1" applyFill="1" applyAlignment="1" applyProtection="1">
      <alignment horizontal="left" vertical="center"/>
      <protection hidden="1"/>
    </xf>
    <xf numFmtId="0" fontId="83" fillId="31" borderId="0" xfId="0" applyFont="1" applyFill="1" applyAlignment="1" applyProtection="1">
      <alignment horizontal="right" vertical="center"/>
      <protection hidden="1"/>
    </xf>
    <xf numFmtId="0" fontId="83" fillId="31" borderId="60" xfId="0" applyFont="1" applyFill="1" applyBorder="1" applyAlignment="1" applyProtection="1">
      <alignment horizontal="right" vertical="center"/>
      <protection hidden="1"/>
    </xf>
    <xf numFmtId="0" fontId="89" fillId="31" borderId="82" xfId="0" applyFont="1" applyFill="1" applyBorder="1">
      <alignment vertical="center"/>
    </xf>
    <xf numFmtId="0" fontId="88" fillId="31" borderId="50" xfId="0" applyFont="1" applyFill="1" applyBorder="1" applyAlignment="1" applyProtection="1">
      <alignment horizontal="left" vertical="center"/>
      <protection hidden="1"/>
    </xf>
    <xf numFmtId="0" fontId="83" fillId="31" borderId="51" xfId="0" applyFont="1" applyFill="1" applyBorder="1" applyAlignment="1" applyProtection="1">
      <alignment horizontal="right" vertical="center"/>
      <protection hidden="1"/>
    </xf>
    <xf numFmtId="0" fontId="89" fillId="31" borderId="0" xfId="0" applyFont="1" applyFill="1">
      <alignment vertical="center"/>
    </xf>
    <xf numFmtId="0" fontId="83" fillId="31" borderId="83" xfId="0" applyFont="1" applyFill="1" applyBorder="1" applyAlignment="1" applyProtection="1">
      <alignment horizontal="right" vertical="center"/>
      <protection hidden="1"/>
    </xf>
    <xf numFmtId="0" fontId="61" fillId="32" borderId="65" xfId="0" applyFont="1" applyFill="1" applyBorder="1" applyProtection="1">
      <alignment vertical="center"/>
      <protection hidden="1"/>
    </xf>
    <xf numFmtId="0" fontId="83" fillId="32" borderId="66" xfId="0" applyFont="1" applyFill="1" applyBorder="1" applyProtection="1">
      <alignment vertical="center"/>
      <protection hidden="1"/>
    </xf>
    <xf numFmtId="0" fontId="83" fillId="32" borderId="66" xfId="0" applyFont="1" applyFill="1" applyBorder="1" applyAlignment="1" applyProtection="1">
      <alignment horizontal="right" vertical="center"/>
      <protection hidden="1"/>
    </xf>
    <xf numFmtId="0" fontId="84" fillId="32" borderId="66" xfId="0" applyFont="1" applyFill="1" applyBorder="1" applyAlignment="1" applyProtection="1">
      <alignment vertical="top"/>
      <protection hidden="1"/>
    </xf>
    <xf numFmtId="0" fontId="65" fillId="32" borderId="66" xfId="0" applyFont="1" applyFill="1" applyBorder="1" applyProtection="1">
      <alignment vertical="center"/>
      <protection hidden="1"/>
    </xf>
    <xf numFmtId="0" fontId="87" fillId="32" borderId="66" xfId="0" applyFont="1" applyFill="1" applyBorder="1" applyProtection="1">
      <alignment vertical="center"/>
      <protection hidden="1"/>
    </xf>
    <xf numFmtId="0" fontId="84" fillId="32" borderId="68" xfId="0" applyFont="1" applyFill="1" applyBorder="1" applyAlignment="1" applyProtection="1">
      <alignment horizontal="right" vertical="center"/>
      <protection hidden="1"/>
    </xf>
    <xf numFmtId="0" fontId="61" fillId="33" borderId="56" xfId="0" applyFont="1" applyFill="1" applyBorder="1" applyProtection="1">
      <alignment vertical="center"/>
      <protection hidden="1"/>
    </xf>
    <xf numFmtId="0" fontId="83" fillId="33" borderId="57" xfId="0" applyFont="1" applyFill="1" applyBorder="1" applyProtection="1">
      <alignment vertical="center"/>
      <protection hidden="1"/>
    </xf>
    <xf numFmtId="0" fontId="83" fillId="33" borderId="57" xfId="0" applyFont="1" applyFill="1" applyBorder="1" applyAlignment="1" applyProtection="1">
      <alignment horizontal="right" vertical="center"/>
      <protection hidden="1"/>
    </xf>
    <xf numFmtId="0" fontId="87" fillId="33" borderId="57" xfId="0" applyFont="1" applyFill="1" applyBorder="1" applyProtection="1">
      <alignment vertical="center"/>
      <protection hidden="1"/>
    </xf>
    <xf numFmtId="0" fontId="4" fillId="33" borderId="57" xfId="0" applyFont="1" applyFill="1" applyBorder="1" applyProtection="1">
      <alignment vertical="center"/>
      <protection hidden="1"/>
    </xf>
    <xf numFmtId="0" fontId="65" fillId="33" borderId="57" xfId="0" applyFont="1" applyFill="1" applyBorder="1" applyProtection="1">
      <alignment vertical="center"/>
      <protection hidden="1"/>
    </xf>
    <xf numFmtId="0" fontId="4" fillId="33" borderId="58" xfId="0" applyFont="1" applyFill="1" applyBorder="1" applyAlignment="1" applyProtection="1">
      <alignment horizontal="right" vertical="center"/>
      <protection hidden="1"/>
    </xf>
    <xf numFmtId="0" fontId="57" fillId="34" borderId="56" xfId="0" applyFont="1" applyFill="1" applyBorder="1" applyAlignment="1" applyProtection="1">
      <alignment horizontal="left" vertical="center"/>
      <protection hidden="1"/>
    </xf>
    <xf numFmtId="0" fontId="57" fillId="34" borderId="57" xfId="0" applyFont="1" applyFill="1" applyBorder="1" applyAlignment="1" applyProtection="1">
      <alignment horizontal="left" vertical="center"/>
      <protection hidden="1"/>
    </xf>
    <xf numFmtId="0" fontId="57" fillId="34" borderId="57" xfId="0" applyFont="1" applyFill="1" applyBorder="1" applyAlignment="1" applyProtection="1">
      <alignment horizontal="right" vertical="center"/>
      <protection hidden="1"/>
    </xf>
    <xf numFmtId="0" fontId="38" fillId="29" borderId="57" xfId="0" applyFont="1" applyFill="1" applyBorder="1" applyProtection="1">
      <alignment vertical="center"/>
      <protection hidden="1"/>
    </xf>
    <xf numFmtId="0" fontId="35" fillId="29" borderId="57" xfId="0" applyFont="1" applyFill="1" applyBorder="1" applyProtection="1">
      <alignment vertical="center"/>
      <protection hidden="1"/>
    </xf>
    <xf numFmtId="0" fontId="65" fillId="29" borderId="57" xfId="0" applyFont="1" applyFill="1" applyBorder="1" applyProtection="1">
      <alignment vertical="center"/>
      <protection hidden="1"/>
    </xf>
    <xf numFmtId="0" fontId="35" fillId="29" borderId="58" xfId="0" applyFont="1" applyFill="1" applyBorder="1" applyAlignment="1" applyProtection="1">
      <alignment horizontal="right" vertical="center"/>
      <protection hidden="1"/>
    </xf>
    <xf numFmtId="0" fontId="57" fillId="34" borderId="59" xfId="0" applyFont="1" applyFill="1" applyBorder="1" applyAlignment="1" applyProtection="1">
      <alignment horizontal="left" vertical="center"/>
      <protection hidden="1"/>
    </xf>
    <xf numFmtId="49" fontId="34" fillId="34" borderId="0" xfId="0" applyNumberFormat="1" applyFont="1" applyFill="1" applyAlignment="1" applyProtection="1">
      <alignment horizontal="left" vertical="center"/>
      <protection hidden="1"/>
    </xf>
    <xf numFmtId="49" fontId="35" fillId="34" borderId="0" xfId="0" applyNumberFormat="1" applyFont="1" applyFill="1" applyAlignment="1" applyProtection="1">
      <alignment horizontal="right" vertical="center"/>
      <protection hidden="1"/>
    </xf>
    <xf numFmtId="49" fontId="28" fillId="24" borderId="0" xfId="0" applyNumberFormat="1" applyFont="1" applyFill="1" applyAlignment="1" applyProtection="1">
      <alignment horizontal="left" vertical="center"/>
      <protection locked="0"/>
    </xf>
    <xf numFmtId="49" fontId="34" fillId="0" borderId="0" xfId="0" applyNumberFormat="1" applyFont="1" applyAlignment="1" applyProtection="1">
      <alignment horizontal="left" vertical="center"/>
      <protection hidden="1"/>
    </xf>
    <xf numFmtId="49" fontId="35" fillId="0" borderId="0" xfId="0" applyNumberFormat="1" applyFont="1" applyAlignment="1" applyProtection="1">
      <alignment horizontal="left" vertical="center"/>
      <protection hidden="1"/>
    </xf>
    <xf numFmtId="49" fontId="28" fillId="24" borderId="0" xfId="0" applyNumberFormat="1" applyFont="1" applyFill="1" applyAlignment="1" applyProtection="1">
      <alignment horizontal="right" vertical="center"/>
      <protection locked="0"/>
    </xf>
    <xf numFmtId="0" fontId="35" fillId="24" borderId="0" xfId="0" applyFont="1" applyFill="1" applyAlignment="1" applyProtection="1">
      <alignment horizontal="center" vertical="center"/>
      <protection locked="0"/>
    </xf>
    <xf numFmtId="0" fontId="35" fillId="0" borderId="0" xfId="0" applyFont="1" applyAlignment="1" applyProtection="1">
      <alignment horizontal="center" vertical="center"/>
      <protection hidden="1"/>
    </xf>
    <xf numFmtId="49" fontId="28" fillId="0" borderId="0" xfId="0" applyNumberFormat="1" applyFont="1" applyAlignment="1" applyProtection="1">
      <alignment horizontal="center" vertical="center"/>
      <protection hidden="1"/>
    </xf>
    <xf numFmtId="49" fontId="28" fillId="0" borderId="60" xfId="0" applyNumberFormat="1" applyFont="1" applyBorder="1" applyAlignment="1" applyProtection="1">
      <alignment horizontal="left" vertical="center"/>
      <protection hidden="1"/>
    </xf>
    <xf numFmtId="0" fontId="34" fillId="34" borderId="0" xfId="0" applyFont="1" applyFill="1" applyProtection="1">
      <alignment vertical="center"/>
      <protection hidden="1"/>
    </xf>
    <xf numFmtId="0" fontId="35" fillId="34" borderId="0" xfId="0" applyFont="1" applyFill="1" applyAlignment="1" applyProtection="1">
      <alignment horizontal="right" vertical="center"/>
      <protection hidden="1"/>
    </xf>
    <xf numFmtId="0" fontId="35" fillId="24" borderId="0" xfId="0" applyFont="1" applyFill="1" applyProtection="1">
      <alignment vertical="center"/>
      <protection locked="0"/>
    </xf>
    <xf numFmtId="0" fontId="35" fillId="24" borderId="0" xfId="0" applyFont="1" applyFill="1" applyAlignment="1" applyProtection="1">
      <alignment horizontal="right" vertical="center"/>
      <protection locked="0"/>
    </xf>
    <xf numFmtId="0" fontId="35" fillId="0" borderId="60" xfId="0" applyFont="1" applyBorder="1" applyProtection="1">
      <alignment vertical="center"/>
      <protection hidden="1"/>
    </xf>
    <xf numFmtId="0" fontId="80" fillId="0" borderId="0" xfId="0" applyFont="1" applyProtection="1">
      <alignment vertical="center"/>
      <protection hidden="1"/>
    </xf>
    <xf numFmtId="0" fontId="80" fillId="34" borderId="59" xfId="0" applyFont="1" applyFill="1" applyBorder="1" applyProtection="1">
      <alignment vertical="center"/>
      <protection hidden="1"/>
    </xf>
    <xf numFmtId="0" fontId="34" fillId="34" borderId="0" xfId="0" applyFont="1" applyFill="1" applyAlignment="1" applyProtection="1">
      <alignment horizontal="left" vertical="center"/>
      <protection hidden="1"/>
    </xf>
    <xf numFmtId="49" fontId="35" fillId="0" borderId="0" xfId="0" applyNumberFormat="1" applyFont="1" applyAlignment="1" applyProtection="1">
      <alignment horizontal="center" vertical="center"/>
      <protection hidden="1"/>
    </xf>
    <xf numFmtId="0" fontId="35" fillId="34" borderId="0" xfId="0" applyFont="1" applyFill="1" applyAlignment="1" applyProtection="1">
      <alignment horizontal="left" vertical="center"/>
      <protection hidden="1"/>
    </xf>
    <xf numFmtId="49" fontId="35" fillId="0" borderId="60" xfId="0" applyNumberFormat="1" applyFont="1" applyBorder="1" applyAlignment="1" applyProtection="1">
      <alignment horizontal="left" vertical="center"/>
      <protection hidden="1"/>
    </xf>
    <xf numFmtId="0" fontId="34" fillId="0" borderId="0" xfId="0" applyFont="1" applyProtection="1">
      <alignment vertical="center"/>
      <protection hidden="1"/>
    </xf>
    <xf numFmtId="0" fontId="57" fillId="34" borderId="62" xfId="0" applyFont="1" applyFill="1" applyBorder="1" applyAlignment="1" applyProtection="1">
      <alignment horizontal="left" vertical="center"/>
      <protection hidden="1"/>
    </xf>
    <xf numFmtId="0" fontId="35" fillId="24" borderId="63" xfId="0" applyFont="1" applyFill="1" applyBorder="1" applyAlignment="1" applyProtection="1">
      <alignment horizontal="left" vertical="center"/>
      <protection locked="0"/>
    </xf>
    <xf numFmtId="0" fontId="35" fillId="34" borderId="63" xfId="0" applyFont="1" applyFill="1" applyBorder="1" applyAlignment="1" applyProtection="1">
      <alignment horizontal="right" vertical="center"/>
      <protection hidden="1"/>
    </xf>
    <xf numFmtId="0" fontId="35" fillId="24" borderId="63" xfId="0" applyFont="1" applyFill="1" applyBorder="1" applyProtection="1">
      <alignment vertical="center"/>
      <protection locked="0"/>
    </xf>
    <xf numFmtId="0" fontId="34" fillId="0" borderId="63" xfId="0" applyFont="1" applyBorder="1" applyProtection="1">
      <alignment vertical="center"/>
      <protection hidden="1"/>
    </xf>
    <xf numFmtId="0" fontId="35" fillId="24" borderId="63" xfId="0" applyFont="1" applyFill="1" applyBorder="1" applyAlignment="1" applyProtection="1">
      <alignment horizontal="right" vertical="center"/>
      <protection locked="0"/>
    </xf>
    <xf numFmtId="0" fontId="35" fillId="0" borderId="63" xfId="0" applyFont="1" applyBorder="1" applyAlignment="1" applyProtection="1">
      <alignment horizontal="center" vertical="center"/>
      <protection hidden="1"/>
    </xf>
    <xf numFmtId="0" fontId="35" fillId="0" borderId="64" xfId="0" applyFont="1" applyBorder="1" applyProtection="1">
      <alignment vertical="center"/>
      <protection hidden="1"/>
    </xf>
    <xf numFmtId="0" fontId="61" fillId="33" borderId="65" xfId="0" applyFont="1" applyFill="1" applyBorder="1" applyAlignment="1" applyProtection="1">
      <alignment horizontal="left" vertical="center"/>
      <protection hidden="1"/>
    </xf>
    <xf numFmtId="0" fontId="87" fillId="33" borderId="66" xfId="0" applyFont="1" applyFill="1" applyBorder="1" applyAlignment="1" applyProtection="1">
      <alignment horizontal="left" vertical="center"/>
      <protection hidden="1"/>
    </xf>
    <xf numFmtId="0" fontId="87" fillId="33" borderId="66" xfId="0" applyFont="1" applyFill="1" applyBorder="1" applyAlignment="1" applyProtection="1">
      <alignment horizontal="right" vertical="center"/>
      <protection hidden="1"/>
    </xf>
    <xf numFmtId="0" fontId="87" fillId="33" borderId="66" xfId="0" applyFont="1" applyFill="1" applyBorder="1" applyProtection="1">
      <alignment vertical="center"/>
      <protection hidden="1"/>
    </xf>
    <xf numFmtId="0" fontId="92" fillId="33" borderId="66" xfId="0" applyFont="1" applyFill="1" applyBorder="1" applyProtection="1">
      <alignment vertical="center"/>
      <protection hidden="1"/>
    </xf>
    <xf numFmtId="0" fontId="92" fillId="33" borderId="68" xfId="0" applyFont="1" applyFill="1" applyBorder="1" applyProtection="1">
      <alignment vertical="center"/>
      <protection hidden="1"/>
    </xf>
    <xf numFmtId="0" fontId="6" fillId="30" borderId="56" xfId="0" applyFont="1" applyFill="1" applyBorder="1" applyProtection="1">
      <alignment vertical="center"/>
      <protection hidden="1"/>
    </xf>
    <xf numFmtId="0" fontId="88" fillId="30" borderId="57" xfId="0" applyFont="1" applyFill="1" applyBorder="1" applyProtection="1">
      <alignment vertical="center"/>
      <protection hidden="1"/>
    </xf>
    <xf numFmtId="0" fontId="88" fillId="30" borderId="57" xfId="0" applyFont="1" applyFill="1" applyBorder="1" applyAlignment="1" applyProtection="1">
      <alignment horizontal="right" vertical="center"/>
      <protection hidden="1"/>
    </xf>
    <xf numFmtId="181" fontId="62" fillId="30" borderId="57" xfId="0" applyNumberFormat="1" applyFont="1" applyFill="1" applyBorder="1" applyAlignment="1" applyProtection="1">
      <alignment horizontal="center" vertical="center"/>
      <protection hidden="1"/>
    </xf>
    <xf numFmtId="0" fontId="80" fillId="30" borderId="57" xfId="0" applyFont="1" applyFill="1" applyBorder="1" applyProtection="1">
      <alignment vertical="center"/>
      <protection hidden="1"/>
    </xf>
    <xf numFmtId="0" fontId="6" fillId="30" borderId="84" xfId="0" applyFont="1" applyFill="1" applyBorder="1" applyProtection="1">
      <alignment vertical="center"/>
      <protection hidden="1"/>
    </xf>
    <xf numFmtId="0" fontId="62" fillId="30" borderId="57" xfId="0" applyFont="1" applyFill="1" applyBorder="1" applyProtection="1">
      <alignment vertical="center"/>
      <protection hidden="1"/>
    </xf>
    <xf numFmtId="0" fontId="62" fillId="30" borderId="57" xfId="0" applyFont="1" applyFill="1" applyBorder="1" applyAlignment="1" applyProtection="1">
      <alignment horizontal="right" vertical="center"/>
      <protection hidden="1"/>
    </xf>
    <xf numFmtId="0" fontId="88" fillId="30" borderId="58" xfId="0" applyFont="1" applyFill="1" applyBorder="1" applyProtection="1">
      <alignment vertical="center"/>
      <protection hidden="1"/>
    </xf>
    <xf numFmtId="0" fontId="65" fillId="0" borderId="59" xfId="0" applyFont="1" applyBorder="1" applyAlignment="1" applyProtection="1">
      <alignment horizontal="left" vertical="center"/>
      <protection hidden="1"/>
    </xf>
    <xf numFmtId="0" fontId="93" fillId="24" borderId="0" xfId="0" applyFont="1" applyFill="1" applyAlignment="1" applyProtection="1">
      <alignment horizontal="left" vertical="center"/>
      <protection locked="0"/>
    </xf>
    <xf numFmtId="0" fontId="94" fillId="0" borderId="0" xfId="0" applyFont="1" applyAlignment="1" applyProtection="1">
      <alignment horizontal="right" vertical="center"/>
      <protection hidden="1"/>
    </xf>
    <xf numFmtId="0" fontId="93" fillId="24" borderId="61" xfId="0" applyFont="1" applyFill="1" applyBorder="1" applyAlignment="1" applyProtection="1">
      <alignment horizontal="left" vertical="center"/>
      <protection locked="0"/>
    </xf>
    <xf numFmtId="0" fontId="81" fillId="0" borderId="0" xfId="0" applyFont="1" applyProtection="1">
      <alignment vertical="center"/>
      <protection hidden="1"/>
    </xf>
    <xf numFmtId="0" fontId="65" fillId="0" borderId="62" xfId="0" applyFont="1" applyBorder="1" applyAlignment="1" applyProtection="1">
      <alignment horizontal="left" vertical="center"/>
      <protection hidden="1"/>
    </xf>
    <xf numFmtId="0" fontId="94" fillId="24" borderId="63" xfId="0" applyFont="1" applyFill="1" applyBorder="1" applyAlignment="1" applyProtection="1">
      <alignment horizontal="left" vertical="center"/>
      <protection locked="0"/>
    </xf>
    <xf numFmtId="0" fontId="94" fillId="0" borderId="63" xfId="0" applyFont="1" applyBorder="1" applyAlignment="1" applyProtection="1">
      <alignment horizontal="right" vertical="center"/>
      <protection hidden="1"/>
    </xf>
    <xf numFmtId="0" fontId="94" fillId="24" borderId="80" xfId="0" applyFont="1" applyFill="1" applyBorder="1" applyAlignment="1" applyProtection="1">
      <alignment horizontal="left" vertical="center"/>
      <protection locked="0"/>
    </xf>
    <xf numFmtId="0" fontId="40" fillId="0" borderId="63" xfId="0" applyFont="1" applyBorder="1" applyAlignment="1" applyProtection="1">
      <alignment horizontal="left" vertical="top"/>
      <protection hidden="1"/>
    </xf>
    <xf numFmtId="0" fontId="40" fillId="0" borderId="64" xfId="0" applyFont="1" applyBorder="1" applyAlignment="1" applyProtection="1">
      <alignment horizontal="left" vertical="top"/>
      <protection hidden="1"/>
    </xf>
    <xf numFmtId="0" fontId="95" fillId="0" borderId="49" xfId="0" quotePrefix="1" applyFont="1" applyBorder="1" applyAlignment="1" applyProtection="1">
      <alignment horizontal="left" vertical="center"/>
      <protection hidden="1"/>
    </xf>
    <xf numFmtId="0" fontId="96" fillId="0" borderId="50" xfId="0" applyFont="1" applyBorder="1" applyAlignment="1" applyProtection="1">
      <alignment horizontal="right" vertical="center"/>
      <protection hidden="1"/>
    </xf>
    <xf numFmtId="0" fontId="57" fillId="0" borderId="50" xfId="0" applyFont="1" applyBorder="1" applyAlignment="1" applyProtection="1">
      <alignment horizontal="right" vertical="center"/>
      <protection hidden="1"/>
    </xf>
    <xf numFmtId="0" fontId="96" fillId="0" borderId="50" xfId="0" quotePrefix="1" applyFont="1" applyBorder="1" applyAlignment="1" applyProtection="1">
      <alignment horizontal="left" vertical="center"/>
      <protection hidden="1"/>
    </xf>
    <xf numFmtId="0" fontId="54" fillId="0" borderId="50" xfId="0" applyFont="1" applyBorder="1" applyProtection="1">
      <alignment vertical="center"/>
      <protection hidden="1"/>
    </xf>
    <xf numFmtId="0" fontId="96" fillId="0" borderId="50" xfId="0" quotePrefix="1" applyFont="1" applyBorder="1" applyAlignment="1" applyProtection="1">
      <alignment horizontal="center" vertical="center"/>
      <protection hidden="1"/>
    </xf>
    <xf numFmtId="0" fontId="96" fillId="0" borderId="50" xfId="0" applyFont="1" applyBorder="1" applyAlignment="1" applyProtection="1">
      <alignment horizontal="center" vertical="center"/>
      <protection hidden="1"/>
    </xf>
    <xf numFmtId="0" fontId="96" fillId="0" borderId="50" xfId="0" applyFont="1" applyBorder="1" applyProtection="1">
      <alignment vertical="center"/>
      <protection hidden="1"/>
    </xf>
    <xf numFmtId="0" fontId="96" fillId="0" borderId="51" xfId="0" applyFont="1" applyBorder="1" applyProtection="1">
      <alignment vertical="center"/>
      <protection hidden="1"/>
    </xf>
    <xf numFmtId="0" fontId="95" fillId="0" borderId="61" xfId="0" quotePrefix="1" applyFont="1" applyBorder="1" applyAlignment="1" applyProtection="1">
      <alignment horizontal="left" vertical="center"/>
      <protection hidden="1"/>
    </xf>
    <xf numFmtId="0" fontId="97" fillId="0" borderId="0" xfId="0" applyFont="1" applyAlignment="1" applyProtection="1">
      <alignment horizontal="right" vertical="center"/>
      <protection hidden="1"/>
    </xf>
    <xf numFmtId="0" fontId="96" fillId="0" borderId="0" xfId="0" applyFont="1" applyAlignment="1" applyProtection="1">
      <alignment horizontal="center" vertical="center"/>
      <protection hidden="1"/>
    </xf>
    <xf numFmtId="0" fontId="96" fillId="0" borderId="0" xfId="0" applyFont="1" applyAlignment="1" applyProtection="1">
      <alignment horizontal="right" vertical="center"/>
      <protection hidden="1"/>
    </xf>
    <xf numFmtId="0" fontId="96" fillId="0" borderId="17" xfId="0" applyFont="1" applyBorder="1" applyAlignment="1" applyProtection="1">
      <alignment horizontal="right" vertical="center"/>
      <protection hidden="1"/>
    </xf>
    <xf numFmtId="0" fontId="97" fillId="0" borderId="0" xfId="0" applyFont="1" applyAlignment="1" applyProtection="1">
      <alignment horizontal="left" vertical="center"/>
      <protection hidden="1"/>
    </xf>
    <xf numFmtId="0" fontId="97" fillId="0" borderId="0" xfId="0" quotePrefix="1" applyFont="1" applyAlignment="1" applyProtection="1">
      <alignment horizontal="left" vertical="center"/>
      <protection hidden="1"/>
    </xf>
    <xf numFmtId="0" fontId="65" fillId="0" borderId="0" xfId="0" quotePrefix="1" applyFont="1" applyAlignment="1" applyProtection="1">
      <alignment horizontal="left" vertical="center"/>
      <protection hidden="1"/>
    </xf>
    <xf numFmtId="0" fontId="98" fillId="0" borderId="0" xfId="0" quotePrefix="1" applyFont="1" applyAlignment="1" applyProtection="1">
      <alignment horizontal="center" vertical="center"/>
      <protection hidden="1"/>
    </xf>
    <xf numFmtId="0" fontId="98" fillId="0" borderId="0" xfId="0" applyFont="1" applyAlignment="1" applyProtection="1">
      <alignment horizontal="center" vertical="center"/>
      <protection hidden="1"/>
    </xf>
    <xf numFmtId="0" fontId="65" fillId="0" borderId="17" xfId="0" applyFont="1" applyBorder="1" applyProtection="1">
      <alignment vertical="center"/>
      <protection hidden="1"/>
    </xf>
    <xf numFmtId="177" fontId="54" fillId="0" borderId="0" xfId="0" applyNumberFormat="1" applyFont="1" applyProtection="1">
      <alignment vertical="center"/>
      <protection hidden="1"/>
    </xf>
    <xf numFmtId="0" fontId="57" fillId="0" borderId="61" xfId="0" applyFont="1" applyBorder="1" applyAlignment="1" applyProtection="1">
      <alignment horizontal="left" vertical="center"/>
      <protection hidden="1"/>
    </xf>
    <xf numFmtId="0" fontId="98" fillId="0" borderId="0" xfId="0" applyFont="1" applyProtection="1">
      <alignment vertical="center"/>
      <protection hidden="1"/>
    </xf>
    <xf numFmtId="0" fontId="57" fillId="0" borderId="53" xfId="0" applyFont="1" applyBorder="1" applyAlignment="1" applyProtection="1">
      <alignment horizontal="left" vertical="center"/>
      <protection hidden="1"/>
    </xf>
    <xf numFmtId="0" fontId="97" fillId="0" borderId="54" xfId="0" applyFont="1" applyBorder="1" applyAlignment="1" applyProtection="1">
      <alignment horizontal="right" vertical="center"/>
      <protection hidden="1"/>
    </xf>
    <xf numFmtId="0" fontId="97" fillId="0" borderId="54" xfId="0" applyFont="1" applyBorder="1" applyAlignment="1" applyProtection="1">
      <alignment horizontal="left" vertical="center"/>
      <protection hidden="1"/>
    </xf>
    <xf numFmtId="0" fontId="57" fillId="0" borderId="54" xfId="0" applyFont="1" applyBorder="1" applyProtection="1">
      <alignment vertical="center"/>
      <protection hidden="1"/>
    </xf>
    <xf numFmtId="0" fontId="58" fillId="0" borderId="54" xfId="0" applyFont="1" applyBorder="1" applyProtection="1">
      <alignment vertical="center"/>
      <protection hidden="1"/>
    </xf>
    <xf numFmtId="0" fontId="98" fillId="0" borderId="54" xfId="0" applyFont="1" applyBorder="1" applyProtection="1">
      <alignment vertical="center"/>
      <protection hidden="1"/>
    </xf>
    <xf numFmtId="0" fontId="58" fillId="0" borderId="54" xfId="0" applyFont="1" applyBorder="1" applyAlignment="1" applyProtection="1">
      <alignment horizontal="center" vertical="center"/>
      <protection hidden="1"/>
    </xf>
    <xf numFmtId="0" fontId="65" fillId="0" borderId="54" xfId="0" applyFont="1" applyBorder="1" applyProtection="1">
      <alignment vertical="center"/>
      <protection hidden="1"/>
    </xf>
    <xf numFmtId="0" fontId="65" fillId="0" borderId="55" xfId="0" applyFont="1" applyBorder="1" applyProtection="1">
      <alignment vertical="center"/>
      <protection hidden="1"/>
    </xf>
    <xf numFmtId="0" fontId="65" fillId="0" borderId="0" xfId="0" applyFont="1" applyAlignment="1" applyProtection="1">
      <alignment horizontal="left" vertical="center"/>
      <protection hidden="1"/>
    </xf>
    <xf numFmtId="0" fontId="99" fillId="0" borderId="0" xfId="0" quotePrefix="1" applyFont="1" applyAlignment="1" applyProtection="1">
      <alignment horizontal="left" vertical="center"/>
      <protection hidden="1"/>
    </xf>
    <xf numFmtId="0" fontId="100" fillId="0" borderId="0" xfId="0" quotePrefix="1" applyFont="1" applyAlignment="1" applyProtection="1">
      <alignment horizontal="left" vertical="center"/>
      <protection hidden="1"/>
    </xf>
    <xf numFmtId="0" fontId="100" fillId="0" borderId="0" xfId="0" quotePrefix="1" applyFont="1" applyAlignment="1" applyProtection="1">
      <alignment horizontal="right" vertical="center"/>
      <protection hidden="1"/>
    </xf>
    <xf numFmtId="0" fontId="99" fillId="0" borderId="0" xfId="0" quotePrefix="1" applyFont="1" applyAlignment="1" applyProtection="1">
      <alignment horizontal="right" vertical="center"/>
      <protection hidden="1"/>
    </xf>
    <xf numFmtId="179" fontId="38" fillId="0" borderId="0" xfId="0" applyNumberFormat="1" applyFont="1" applyAlignment="1" applyProtection="1">
      <alignment horizontal="left"/>
      <protection hidden="1"/>
    </xf>
    <xf numFmtId="0" fontId="29" fillId="35" borderId="10" xfId="0" applyFont="1" applyFill="1" applyBorder="1" applyProtection="1">
      <alignment vertical="center"/>
      <protection hidden="1"/>
    </xf>
    <xf numFmtId="0" fontId="38" fillId="0" borderId="0" xfId="0" applyFont="1" applyAlignment="1" applyProtection="1">
      <alignment vertical="top"/>
      <protection hidden="1"/>
    </xf>
    <xf numFmtId="0" fontId="107" fillId="0" borderId="0" xfId="0" applyFont="1">
      <alignment vertical="center"/>
    </xf>
    <xf numFmtId="0" fontId="108" fillId="0" borderId="0" xfId="0" applyFont="1" applyAlignment="1">
      <alignment horizontal="center" vertical="center"/>
    </xf>
    <xf numFmtId="0" fontId="34" fillId="0" borderId="89" xfId="0" applyFont="1" applyBorder="1">
      <alignment vertical="center"/>
    </xf>
    <xf numFmtId="0" fontId="34" fillId="0" borderId="89" xfId="0" applyFont="1" applyBorder="1" applyAlignment="1">
      <alignment horizontal="left" vertical="top" wrapText="1"/>
    </xf>
    <xf numFmtId="3" fontId="28" fillId="0" borderId="0" xfId="0" applyNumberFormat="1" applyFont="1" applyAlignment="1">
      <alignment horizontal="left" vertical="center"/>
    </xf>
    <xf numFmtId="0" fontId="34" fillId="0" borderId="0" xfId="0" applyFont="1">
      <alignment vertical="center"/>
    </xf>
    <xf numFmtId="0" fontId="0" fillId="29" borderId="93" xfId="0" applyFill="1" applyBorder="1" applyAlignment="1">
      <alignment horizontal="center" vertical="center"/>
    </xf>
    <xf numFmtId="0" fontId="0" fillId="29" borderId="94" xfId="0" applyFill="1" applyBorder="1" applyAlignment="1">
      <alignment horizontal="center" vertical="center"/>
    </xf>
    <xf numFmtId="0" fontId="0" fillId="29" borderId="95" xfId="0" applyFill="1" applyBorder="1">
      <alignment vertical="center"/>
    </xf>
    <xf numFmtId="0" fontId="0" fillId="25" borderId="88" xfId="0" applyFill="1" applyBorder="1" applyAlignment="1">
      <alignment horizontal="center" vertical="center"/>
    </xf>
    <xf numFmtId="0" fontId="0" fillId="25" borderId="96" xfId="0" applyFill="1" applyBorder="1" applyAlignment="1">
      <alignment horizontal="center" vertical="center" wrapText="1"/>
    </xf>
    <xf numFmtId="0" fontId="0" fillId="0" borderId="0" xfId="0" applyAlignment="1">
      <alignment horizontal="left" vertical="center"/>
    </xf>
    <xf numFmtId="0" fontId="29" fillId="0" borderId="0" xfId="0" applyFont="1">
      <alignment vertical="center"/>
    </xf>
    <xf numFmtId="0" fontId="34" fillId="0" borderId="54" xfId="0" applyFont="1" applyBorder="1" applyAlignment="1">
      <alignment horizontal="center" vertical="center"/>
    </xf>
    <xf numFmtId="0" fontId="29" fillId="0" borderId="0" xfId="0" applyFont="1" applyProtection="1">
      <alignment vertical="center"/>
      <protection hidden="1"/>
    </xf>
    <xf numFmtId="0" fontId="110" fillId="0" borderId="0" xfId="0" applyFont="1" applyProtection="1">
      <alignment vertical="center"/>
      <protection hidden="1"/>
    </xf>
    <xf numFmtId="0" fontId="29" fillId="36" borderId="91" xfId="0" applyFont="1" applyFill="1" applyBorder="1" applyProtection="1">
      <alignment vertical="center"/>
      <protection hidden="1"/>
    </xf>
    <xf numFmtId="0" fontId="38" fillId="0" borderId="0" xfId="0" applyFont="1" applyProtection="1">
      <alignment vertical="center"/>
      <protection hidden="1"/>
    </xf>
    <xf numFmtId="178" fontId="29" fillId="29" borderId="49" xfId="0" applyNumberFormat="1" applyFont="1" applyFill="1" applyBorder="1" applyAlignment="1" applyProtection="1">
      <alignment horizontal="left" vertical="center"/>
      <protection hidden="1"/>
    </xf>
    <xf numFmtId="178" fontId="29" fillId="29" borderId="47" xfId="0" applyNumberFormat="1" applyFont="1" applyFill="1" applyBorder="1" applyAlignment="1" applyProtection="1">
      <alignment horizontal="left" vertical="center"/>
      <protection hidden="1"/>
    </xf>
    <xf numFmtId="178" fontId="29" fillId="29" borderId="47" xfId="0" applyNumberFormat="1" applyFont="1" applyFill="1" applyBorder="1" applyAlignment="1" applyProtection="1">
      <alignment horizontal="centerContinuous" vertical="center"/>
      <protection hidden="1"/>
    </xf>
    <xf numFmtId="0" fontId="38" fillId="29" borderId="47" xfId="0" applyFont="1" applyFill="1" applyBorder="1" applyAlignment="1" applyProtection="1">
      <alignment horizontal="right" vertical="center"/>
      <protection hidden="1"/>
    </xf>
    <xf numFmtId="2" fontId="29" fillId="29" borderId="47" xfId="0" applyNumberFormat="1" applyFont="1" applyFill="1" applyBorder="1" applyAlignment="1" applyProtection="1">
      <alignment horizontal="left" vertical="center"/>
      <protection hidden="1"/>
    </xf>
    <xf numFmtId="186" fontId="27" fillId="29" borderId="91" xfId="0" applyNumberFormat="1" applyFont="1" applyFill="1" applyBorder="1" applyAlignment="1" applyProtection="1">
      <alignment horizontal="center" vertical="center"/>
      <protection locked="0" hidden="1"/>
    </xf>
    <xf numFmtId="0" fontId="27" fillId="25" borderId="101" xfId="0" applyFont="1" applyFill="1" applyBorder="1" applyAlignment="1" applyProtection="1">
      <alignment horizontal="center" vertical="center"/>
      <protection hidden="1"/>
    </xf>
    <xf numFmtId="0" fontId="27" fillId="25" borderId="102" xfId="0" applyFont="1" applyFill="1" applyBorder="1" applyAlignment="1" applyProtection="1">
      <alignment horizontal="center" vertical="center"/>
      <protection hidden="1"/>
    </xf>
    <xf numFmtId="185" fontId="29" fillId="0" borderId="10" xfId="34" applyNumberFormat="1" applyFont="1" applyBorder="1" applyAlignment="1" applyProtection="1">
      <alignment horizontal="center" vertical="center"/>
      <protection hidden="1"/>
    </xf>
    <xf numFmtId="9" fontId="29" fillId="25" borderId="106" xfId="0" applyNumberFormat="1" applyFont="1" applyFill="1" applyBorder="1" applyAlignment="1" applyProtection="1">
      <alignment horizontal="center" vertical="center"/>
      <protection locked="0" hidden="1"/>
    </xf>
    <xf numFmtId="9" fontId="29" fillId="25" borderId="107" xfId="0" applyNumberFormat="1" applyFont="1" applyFill="1" applyBorder="1" applyAlignment="1" applyProtection="1">
      <alignment horizontal="center" vertical="center"/>
      <protection locked="0" hidden="1"/>
    </xf>
    <xf numFmtId="0" fontId="46" fillId="34" borderId="0" xfId="0" applyFont="1" applyFill="1" applyAlignment="1" applyProtection="1">
      <alignment horizontal="left" vertical="center"/>
      <protection hidden="1"/>
    </xf>
    <xf numFmtId="0" fontId="29" fillId="29" borderId="47" xfId="0" applyFont="1" applyFill="1" applyBorder="1" applyAlignment="1" applyProtection="1">
      <alignment horizontal="centerContinuous" vertical="center"/>
      <protection hidden="1"/>
    </xf>
    <xf numFmtId="0" fontId="29" fillId="29" borderId="27" xfId="0" applyFont="1" applyFill="1" applyBorder="1" applyAlignment="1" applyProtection="1">
      <alignment horizontal="centerContinuous" vertical="center"/>
      <protection hidden="1"/>
    </xf>
    <xf numFmtId="0" fontId="29" fillId="34" borderId="54" xfId="0" applyFont="1" applyFill="1" applyBorder="1" applyAlignment="1" applyProtection="1">
      <alignment horizontal="left" wrapText="1"/>
      <protection hidden="1"/>
    </xf>
    <xf numFmtId="0" fontId="29" fillId="25" borderId="47" xfId="0" applyFont="1" applyFill="1" applyBorder="1" applyAlignment="1" applyProtection="1">
      <alignment horizontal="centerContinuous" vertical="center"/>
      <protection hidden="1"/>
    </xf>
    <xf numFmtId="0" fontId="29" fillId="25" borderId="100" xfId="0" applyFont="1" applyFill="1" applyBorder="1" applyAlignment="1" applyProtection="1">
      <alignment horizontal="left" vertical="center"/>
      <protection hidden="1"/>
    </xf>
    <xf numFmtId="0" fontId="29" fillId="25" borderId="104" xfId="0" applyFont="1" applyFill="1" applyBorder="1" applyAlignment="1" applyProtection="1">
      <alignment horizontal="left" vertical="center"/>
      <protection hidden="1"/>
    </xf>
    <xf numFmtId="0" fontId="29" fillId="25" borderId="27" xfId="0" applyFont="1" applyFill="1" applyBorder="1" applyAlignment="1" applyProtection="1">
      <alignment horizontal="centerContinuous" vertical="center"/>
      <protection hidden="1"/>
    </xf>
    <xf numFmtId="0" fontId="29" fillId="25" borderId="10" xfId="0" applyFont="1" applyFill="1" applyBorder="1" applyAlignment="1" applyProtection="1">
      <alignment horizontal="centerContinuous" vertical="center"/>
      <protection hidden="1"/>
    </xf>
    <xf numFmtId="0" fontId="70" fillId="0" borderId="0" xfId="0" applyFont="1" applyAlignment="1">
      <alignment horizontal="left" vertical="center"/>
    </xf>
    <xf numFmtId="0" fontId="0" fillId="0" borderId="0" xfId="0" applyProtection="1">
      <alignment vertical="center"/>
      <protection hidden="1"/>
    </xf>
    <xf numFmtId="0" fontId="107" fillId="0" borderId="0" xfId="43" applyFont="1" applyProtection="1">
      <protection hidden="1"/>
    </xf>
    <xf numFmtId="0" fontId="34" fillId="25" borderId="0" xfId="0" applyFont="1" applyFill="1" applyAlignment="1" applyProtection="1">
      <alignment horizontal="center" vertical="center"/>
      <protection hidden="1"/>
    </xf>
    <xf numFmtId="0" fontId="34" fillId="25" borderId="24" xfId="0" applyFont="1" applyFill="1" applyBorder="1" applyAlignment="1" applyProtection="1">
      <alignment horizontal="right" vertical="center"/>
      <protection hidden="1"/>
    </xf>
    <xf numFmtId="177" fontId="34" fillId="25" borderId="28" xfId="0" applyNumberFormat="1" applyFont="1" applyFill="1" applyBorder="1" applyProtection="1">
      <alignment vertical="center"/>
      <protection hidden="1"/>
    </xf>
    <xf numFmtId="0" fontId="0" fillId="0" borderId="49" xfId="0" applyBorder="1" applyAlignment="1">
      <alignment vertical="top"/>
    </xf>
    <xf numFmtId="0" fontId="0" fillId="0" borderId="54" xfId="0" applyBorder="1" applyAlignment="1">
      <alignment vertical="top"/>
    </xf>
    <xf numFmtId="0" fontId="0" fillId="0" borderId="48" xfId="0" applyBorder="1" applyAlignment="1">
      <alignment vertical="top"/>
    </xf>
    <xf numFmtId="0" fontId="0" fillId="0" borderId="26" xfId="0" applyBorder="1" applyAlignment="1">
      <alignment vertical="top"/>
    </xf>
    <xf numFmtId="0" fontId="0" fillId="0" borderId="52" xfId="0" applyBorder="1" applyAlignment="1">
      <alignment vertical="top"/>
    </xf>
    <xf numFmtId="0" fontId="0" fillId="0" borderId="47" xfId="0" applyBorder="1" applyAlignment="1">
      <alignment vertical="top"/>
    </xf>
    <xf numFmtId="0" fontId="0" fillId="0" borderId="15" xfId="0" applyBorder="1" applyAlignment="1">
      <alignment vertical="top"/>
    </xf>
    <xf numFmtId="0" fontId="0" fillId="0" borderId="53" xfId="0" applyBorder="1" applyAlignment="1">
      <alignment vertical="top"/>
    </xf>
    <xf numFmtId="0" fontId="0" fillId="0" borderId="52" xfId="0" applyBorder="1">
      <alignment vertical="center"/>
    </xf>
    <xf numFmtId="0" fontId="0" fillId="0" borderId="61" xfId="0" applyBorder="1" applyAlignment="1">
      <alignment vertical="top"/>
    </xf>
    <xf numFmtId="0" fontId="34" fillId="0" borderId="47" xfId="0" applyFont="1" applyBorder="1" applyAlignment="1" applyProtection="1">
      <alignment horizontal="left" vertical="center"/>
      <protection locked="0"/>
    </xf>
    <xf numFmtId="0" fontId="32" fillId="26" borderId="0" xfId="0" applyFont="1" applyFill="1" applyAlignment="1" applyProtection="1">
      <alignment horizontal="center" vertical="center"/>
      <protection hidden="1"/>
    </xf>
    <xf numFmtId="0" fontId="42" fillId="25" borderId="41" xfId="28" applyFont="1" applyFill="1" applyBorder="1" applyAlignment="1" applyProtection="1">
      <alignment horizontal="left" vertical="center" indent="1"/>
      <protection hidden="1"/>
    </xf>
    <xf numFmtId="0" fontId="29" fillId="25" borderId="0" xfId="0" applyFont="1" applyFill="1" applyAlignment="1" applyProtection="1">
      <alignment horizontal="right" vertical="center"/>
      <protection hidden="1"/>
    </xf>
    <xf numFmtId="178" fontId="29" fillId="25" borderId="25" xfId="0" applyNumberFormat="1" applyFont="1" applyFill="1" applyBorder="1" applyAlignment="1">
      <alignment horizontal="left" vertical="center"/>
    </xf>
    <xf numFmtId="178" fontId="0" fillId="0" borderId="10" xfId="0" applyNumberFormat="1" applyBorder="1" applyAlignment="1">
      <alignment vertical="top"/>
    </xf>
    <xf numFmtId="0" fontId="38" fillId="25" borderId="0" xfId="0" applyFont="1" applyFill="1" applyAlignment="1" applyProtection="1">
      <alignment horizontal="left" vertical="center"/>
      <protection hidden="1"/>
    </xf>
    <xf numFmtId="40" fontId="0" fillId="0" borderId="10" xfId="0" applyNumberFormat="1" applyBorder="1">
      <alignment vertical="center"/>
    </xf>
    <xf numFmtId="0" fontId="29" fillId="29" borderId="26" xfId="0" applyFont="1" applyFill="1" applyBorder="1" applyAlignment="1" applyProtection="1">
      <alignment horizontal="centerContinuous" vertical="center"/>
      <protection hidden="1"/>
    </xf>
    <xf numFmtId="3" fontId="115" fillId="0" borderId="59" xfId="0" applyNumberFormat="1" applyFont="1" applyBorder="1" applyAlignment="1" applyProtection="1">
      <alignment horizontal="left" vertical="center"/>
      <protection hidden="1"/>
    </xf>
    <xf numFmtId="0" fontId="115" fillId="0" borderId="59" xfId="0" applyFont="1" applyBorder="1" applyProtection="1">
      <alignment vertical="center"/>
      <protection hidden="1"/>
    </xf>
    <xf numFmtId="0" fontId="116" fillId="0" borderId="0" xfId="0" applyFont="1">
      <alignment vertical="center"/>
    </xf>
    <xf numFmtId="0" fontId="40" fillId="25" borderId="24" xfId="0" applyFont="1" applyFill="1" applyBorder="1" applyAlignment="1" applyProtection="1">
      <protection hidden="1"/>
    </xf>
    <xf numFmtId="0" fontId="114" fillId="25" borderId="0" xfId="0" applyFont="1" applyFill="1" applyAlignment="1" applyProtection="1">
      <alignment horizontal="left" vertical="center"/>
      <protection hidden="1"/>
    </xf>
    <xf numFmtId="0" fontId="34" fillId="0" borderId="82" xfId="0" applyFont="1" applyBorder="1" applyProtection="1">
      <alignment vertical="center"/>
      <protection hidden="1"/>
    </xf>
    <xf numFmtId="2" fontId="35" fillId="0" borderId="50" xfId="0" applyNumberFormat="1" applyFont="1" applyBorder="1" applyAlignment="1" applyProtection="1">
      <alignment horizontal="left" vertical="center"/>
      <protection hidden="1"/>
    </xf>
    <xf numFmtId="181" fontId="34" fillId="0" borderId="50" xfId="0" applyNumberFormat="1" applyFont="1" applyBorder="1" applyAlignment="1" applyProtection="1">
      <alignment horizontal="left" vertical="center"/>
      <protection hidden="1"/>
    </xf>
    <xf numFmtId="0" fontId="54" fillId="0" borderId="83" xfId="0" applyFont="1" applyBorder="1" applyProtection="1">
      <alignment vertical="center"/>
      <protection hidden="1"/>
    </xf>
    <xf numFmtId="0" fontId="34" fillId="0" borderId="82" xfId="0" applyFont="1" applyBorder="1" applyAlignment="1" applyProtection="1">
      <alignment horizontal="left" vertical="center"/>
      <protection hidden="1"/>
    </xf>
    <xf numFmtId="37" fontId="35" fillId="0" borderId="50" xfId="0" applyNumberFormat="1" applyFont="1" applyBorder="1" applyAlignment="1" applyProtection="1">
      <alignment horizontal="left" vertical="center"/>
      <protection hidden="1"/>
    </xf>
    <xf numFmtId="0" fontId="54" fillId="0" borderId="119" xfId="0" applyFont="1" applyBorder="1" applyProtection="1">
      <alignment vertical="center"/>
      <protection hidden="1"/>
    </xf>
    <xf numFmtId="3" fontId="34" fillId="0" borderId="50" xfId="0" applyNumberFormat="1" applyFont="1" applyBorder="1" applyAlignment="1" applyProtection="1">
      <alignment horizontal="right" vertical="center"/>
      <protection hidden="1"/>
    </xf>
    <xf numFmtId="0" fontId="27" fillId="25" borderId="97" xfId="0" applyFont="1" applyFill="1" applyBorder="1" applyAlignment="1" applyProtection="1">
      <alignment horizontal="center" vertical="center"/>
      <protection hidden="1"/>
    </xf>
    <xf numFmtId="0" fontId="29" fillId="25" borderId="10" xfId="0" applyFont="1" applyFill="1" applyBorder="1" applyAlignment="1" applyProtection="1">
      <alignment horizontal="center" vertical="center"/>
      <protection locked="0"/>
    </xf>
    <xf numFmtId="0" fontId="27" fillId="25" borderId="47" xfId="0" applyFont="1" applyFill="1" applyBorder="1" applyAlignment="1" applyProtection="1">
      <alignment vertical="center" wrapText="1"/>
      <protection hidden="1"/>
    </xf>
    <xf numFmtId="0" fontId="27" fillId="34" borderId="0" xfId="0" applyFont="1" applyFill="1" applyProtection="1">
      <alignment vertical="center"/>
      <protection hidden="1"/>
    </xf>
    <xf numFmtId="0" fontId="29" fillId="25" borderId="109" xfId="0" applyFont="1" applyFill="1" applyBorder="1" applyAlignment="1" applyProtection="1">
      <alignment horizontal="center" vertical="center"/>
      <protection hidden="1"/>
    </xf>
    <xf numFmtId="178" fontId="0" fillId="0" borderId="10" xfId="0" applyNumberFormat="1" applyBorder="1">
      <alignment vertical="center"/>
    </xf>
    <xf numFmtId="0" fontId="117" fillId="25" borderId="24" xfId="0" applyFont="1" applyFill="1" applyBorder="1" applyAlignment="1" applyProtection="1">
      <protection hidden="1"/>
    </xf>
    <xf numFmtId="0" fontId="0" fillId="0" borderId="0" xfId="0" applyAlignment="1">
      <alignment horizontal="right" vertical="center"/>
    </xf>
    <xf numFmtId="0" fontId="0" fillId="38" borderId="114" xfId="0" applyFill="1" applyBorder="1">
      <alignment vertical="center"/>
    </xf>
    <xf numFmtId="0" fontId="0" fillId="38" borderId="53" xfId="0" applyFill="1" applyBorder="1">
      <alignment vertical="center"/>
    </xf>
    <xf numFmtId="37" fontId="29" fillId="0" borderId="76" xfId="0" applyNumberFormat="1" applyFont="1" applyBorder="1" applyAlignment="1" applyProtection="1">
      <alignment horizontal="left" vertical="center" shrinkToFit="1"/>
      <protection hidden="1"/>
    </xf>
    <xf numFmtId="0" fontId="118" fillId="0" borderId="0" xfId="47">
      <alignment vertical="center"/>
    </xf>
    <xf numFmtId="0" fontId="39" fillId="25" borderId="0" xfId="0" applyFont="1" applyFill="1" applyProtection="1">
      <alignment vertical="center"/>
      <protection hidden="1"/>
    </xf>
    <xf numFmtId="0" fontId="0" fillId="25" borderId="120" xfId="0" applyFill="1" applyBorder="1" applyAlignment="1">
      <alignment horizontal="center" vertical="center" wrapText="1"/>
    </xf>
    <xf numFmtId="0" fontId="0" fillId="38" borderId="92" xfId="0" applyFill="1" applyBorder="1">
      <alignment vertical="center"/>
    </xf>
    <xf numFmtId="0" fontId="34" fillId="0" borderId="121" xfId="0" applyFont="1" applyBorder="1" applyAlignment="1" applyProtection="1">
      <alignment horizontal="left" vertical="center"/>
      <protection hidden="1"/>
    </xf>
    <xf numFmtId="0" fontId="47" fillId="0" borderId="0" xfId="0" applyFont="1">
      <alignment vertical="center"/>
    </xf>
    <xf numFmtId="0" fontId="111" fillId="0" borderId="0" xfId="0" applyFont="1">
      <alignment vertical="center"/>
    </xf>
    <xf numFmtId="0" fontId="44" fillId="0" borderId="0" xfId="0" applyFont="1" applyAlignment="1">
      <alignment horizontal="left" vertical="center"/>
    </xf>
    <xf numFmtId="37" fontId="120" fillId="0" borderId="0" xfId="0" applyNumberFormat="1" applyFont="1" applyAlignment="1" applyProtection="1">
      <alignment horizontal="right" vertical="center"/>
      <protection hidden="1"/>
    </xf>
    <xf numFmtId="0" fontId="88" fillId="31" borderId="50" xfId="0" applyFont="1" applyFill="1" applyBorder="1" applyProtection="1">
      <alignment vertical="center"/>
      <protection hidden="1"/>
    </xf>
    <xf numFmtId="0" fontId="0" fillId="0" borderId="54" xfId="0" applyBorder="1">
      <alignment vertical="center"/>
    </xf>
    <xf numFmtId="0" fontId="29" fillId="25" borderId="13" xfId="0" applyFont="1" applyFill="1" applyBorder="1" applyAlignment="1" applyProtection="1">
      <alignment horizontal="left" vertical="center"/>
      <protection hidden="1"/>
    </xf>
    <xf numFmtId="0" fontId="29" fillId="25" borderId="99" xfId="0" applyFont="1" applyFill="1" applyBorder="1" applyAlignment="1" applyProtection="1">
      <alignment horizontal="left" vertical="center"/>
      <protection hidden="1"/>
    </xf>
    <xf numFmtId="0" fontId="29" fillId="25" borderId="105" xfId="0" applyFont="1" applyFill="1" applyBorder="1" applyAlignment="1" applyProtection="1">
      <alignment horizontal="left" vertical="center"/>
      <protection hidden="1"/>
    </xf>
    <xf numFmtId="0" fontId="29" fillId="25" borderId="14" xfId="0" applyFont="1" applyFill="1" applyBorder="1" applyAlignment="1" applyProtection="1">
      <alignment horizontal="left" vertical="center"/>
      <protection hidden="1"/>
    </xf>
    <xf numFmtId="179" fontId="38" fillId="0" borderId="0" xfId="47" applyNumberFormat="1" applyFont="1" applyAlignment="1" applyProtection="1">
      <alignment horizontal="left"/>
      <protection hidden="1"/>
    </xf>
    <xf numFmtId="0" fontId="86" fillId="0" borderId="62" xfId="47" applyFont="1" applyBorder="1" applyProtection="1">
      <alignment vertical="center"/>
      <protection hidden="1"/>
    </xf>
    <xf numFmtId="0" fontId="82" fillId="0" borderId="63" xfId="47" applyFont="1" applyBorder="1" applyAlignment="1" applyProtection="1">
      <alignment horizontal="left" vertical="center"/>
      <protection hidden="1"/>
    </xf>
    <xf numFmtId="0" fontId="102" fillId="0" borderId="64" xfId="47" applyFont="1" applyBorder="1" applyProtection="1">
      <alignment vertical="center"/>
      <protection hidden="1"/>
    </xf>
    <xf numFmtId="0" fontId="27" fillId="0" borderId="0" xfId="47" applyFont="1" applyAlignment="1" applyProtection="1">
      <alignment horizontal="center" vertical="justify"/>
      <protection hidden="1"/>
    </xf>
    <xf numFmtId="0" fontId="103" fillId="0" borderId="0" xfId="47" applyFont="1" applyProtection="1">
      <alignment vertical="center"/>
      <protection hidden="1"/>
    </xf>
    <xf numFmtId="0" fontId="104" fillId="0" borderId="0" xfId="47" applyFont="1" applyAlignment="1" applyProtection="1">
      <alignment horizontal="left"/>
      <protection hidden="1"/>
    </xf>
    <xf numFmtId="0" fontId="8" fillId="0" borderId="0" xfId="47" applyFont="1" applyProtection="1">
      <alignment vertical="center"/>
      <protection hidden="1"/>
    </xf>
    <xf numFmtId="179" fontId="93" fillId="0" borderId="0" xfId="47" applyNumberFormat="1" applyFont="1" applyAlignment="1" applyProtection="1">
      <alignment horizontal="left"/>
      <protection hidden="1"/>
    </xf>
    <xf numFmtId="0" fontId="61" fillId="33" borderId="65" xfId="47" applyFont="1" applyFill="1" applyBorder="1" applyAlignment="1" applyProtection="1">
      <alignment horizontal="left" vertical="center"/>
      <protection hidden="1"/>
    </xf>
    <xf numFmtId="0" fontId="82" fillId="33" borderId="66" xfId="47" applyFont="1" applyFill="1" applyBorder="1" applyAlignment="1" applyProtection="1">
      <alignment horizontal="left" vertical="center"/>
      <protection hidden="1"/>
    </xf>
    <xf numFmtId="179" fontId="38" fillId="33" borderId="66" xfId="47" applyNumberFormat="1" applyFont="1" applyFill="1" applyBorder="1" applyAlignment="1" applyProtection="1">
      <alignment horizontal="left" vertical="center"/>
      <protection hidden="1"/>
    </xf>
    <xf numFmtId="0" fontId="82" fillId="25" borderId="57" xfId="47" applyFont="1" applyFill="1" applyBorder="1" applyAlignment="1" applyProtection="1">
      <alignment horizontal="left" vertical="center"/>
      <protection hidden="1"/>
    </xf>
    <xf numFmtId="0" fontId="102" fillId="25" borderId="58" xfId="47" applyFont="1" applyFill="1" applyBorder="1" applyProtection="1">
      <alignment vertical="center"/>
      <protection hidden="1"/>
    </xf>
    <xf numFmtId="179" fontId="24" fillId="25" borderId="56" xfId="47" applyNumberFormat="1" applyFont="1" applyFill="1" applyBorder="1" applyAlignment="1" applyProtection="1">
      <alignment horizontal="centerContinuous" vertical="center"/>
      <protection hidden="1"/>
    </xf>
    <xf numFmtId="179" fontId="24" fillId="25" borderId="57" xfId="47" applyNumberFormat="1" applyFont="1" applyFill="1" applyBorder="1" applyAlignment="1" applyProtection="1">
      <alignment horizontal="centerContinuous" vertical="center"/>
      <protection hidden="1"/>
    </xf>
    <xf numFmtId="0" fontId="24" fillId="37" borderId="26" xfId="47" applyFont="1" applyFill="1" applyBorder="1" applyProtection="1">
      <alignment vertical="center"/>
      <protection hidden="1"/>
    </xf>
    <xf numFmtId="0" fontId="101" fillId="33" borderId="59" xfId="47" applyFont="1" applyFill="1" applyBorder="1" applyProtection="1">
      <alignment vertical="center"/>
      <protection hidden="1"/>
    </xf>
    <xf numFmtId="0" fontId="101" fillId="33" borderId="0" xfId="47" applyFont="1" applyFill="1" applyProtection="1">
      <alignment vertical="center"/>
      <protection hidden="1"/>
    </xf>
    <xf numFmtId="0" fontId="118" fillId="0" borderId="10" xfId="47" applyBorder="1">
      <alignment vertical="center"/>
    </xf>
    <xf numFmtId="182" fontId="37" fillId="37" borderId="122" xfId="47" applyNumberFormat="1" applyFont="1" applyFill="1" applyBorder="1" applyAlignment="1" applyProtection="1">
      <alignment horizontal="center" vertical="center"/>
      <protection hidden="1"/>
    </xf>
    <xf numFmtId="0" fontId="34" fillId="0" borderId="54" xfId="0" applyFont="1" applyBorder="1" applyAlignment="1">
      <alignment horizontal="left" vertical="center"/>
    </xf>
    <xf numFmtId="0" fontId="43" fillId="25" borderId="47" xfId="0" applyFont="1" applyFill="1" applyBorder="1" applyAlignment="1" applyProtection="1">
      <alignment horizontal="center" vertical="center" wrapText="1"/>
      <protection hidden="1"/>
    </xf>
    <xf numFmtId="0" fontId="29" fillId="25" borderId="27" xfId="0" applyFont="1" applyFill="1" applyBorder="1" applyAlignment="1" applyProtection="1">
      <alignment horizontal="center" vertical="center"/>
      <protection hidden="1"/>
    </xf>
    <xf numFmtId="0" fontId="29" fillId="29" borderId="10" xfId="0" applyFont="1" applyFill="1" applyBorder="1" applyAlignment="1" applyProtection="1">
      <alignment horizontal="center" vertical="center"/>
      <protection hidden="1"/>
    </xf>
    <xf numFmtId="0" fontId="29" fillId="25" borderId="16" xfId="0" applyFont="1" applyFill="1" applyBorder="1" applyAlignment="1" applyProtection="1">
      <alignment horizontal="center" vertical="center"/>
      <protection hidden="1"/>
    </xf>
    <xf numFmtId="0" fontId="29" fillId="25" borderId="11" xfId="0" applyFont="1" applyFill="1" applyBorder="1" applyAlignment="1" applyProtection="1">
      <alignment horizontal="center" vertical="center"/>
      <protection hidden="1"/>
    </xf>
    <xf numFmtId="0" fontId="29" fillId="25" borderId="102" xfId="0" applyFont="1" applyFill="1" applyBorder="1" applyAlignment="1" applyProtection="1">
      <alignment horizontal="center" vertical="center"/>
      <protection hidden="1"/>
    </xf>
    <xf numFmtId="0" fontId="29" fillId="29" borderId="26" xfId="0" applyFont="1" applyFill="1" applyBorder="1" applyAlignment="1" applyProtection="1">
      <alignment horizontal="left" vertical="center"/>
      <protection hidden="1"/>
    </xf>
    <xf numFmtId="0" fontId="29" fillId="29" borderId="47" xfId="0" applyFont="1" applyFill="1" applyBorder="1" applyAlignment="1" applyProtection="1">
      <alignment horizontal="left" vertical="center"/>
      <protection hidden="1"/>
    </xf>
    <xf numFmtId="184" fontId="29" fillId="25" borderId="47" xfId="0" applyNumberFormat="1" applyFont="1" applyFill="1" applyBorder="1" applyAlignment="1" applyProtection="1">
      <alignment horizontal="centerContinuous" vertical="center"/>
      <protection hidden="1"/>
    </xf>
    <xf numFmtId="9" fontId="29" fillId="25" borderId="85" xfId="0" applyNumberFormat="1" applyFont="1" applyFill="1" applyBorder="1" applyAlignment="1" applyProtection="1">
      <alignment horizontal="center" vertical="center"/>
      <protection locked="0" hidden="1"/>
    </xf>
    <xf numFmtId="0" fontId="29" fillId="25" borderId="132" xfId="0" applyFont="1" applyFill="1" applyBorder="1" applyAlignment="1" applyProtection="1">
      <alignment horizontal="center" vertical="center"/>
      <protection hidden="1"/>
    </xf>
    <xf numFmtId="0" fontId="29" fillId="25" borderId="130" xfId="0" applyFont="1" applyFill="1" applyBorder="1" applyAlignment="1" applyProtection="1">
      <alignment horizontal="center" vertical="center"/>
      <protection hidden="1"/>
    </xf>
    <xf numFmtId="0" fontId="29" fillId="25" borderId="131" xfId="0" applyFont="1" applyFill="1" applyBorder="1" applyAlignment="1" applyProtection="1">
      <alignment horizontal="center" vertical="center"/>
      <protection hidden="1"/>
    </xf>
    <xf numFmtId="0" fontId="29" fillId="25" borderId="129" xfId="0" applyFont="1" applyFill="1" applyBorder="1" applyAlignment="1" applyProtection="1">
      <alignment horizontal="center" vertical="center"/>
      <protection hidden="1"/>
    </xf>
    <xf numFmtId="189" fontId="29" fillId="25" borderId="106" xfId="0" applyNumberFormat="1" applyFont="1" applyFill="1" applyBorder="1" applyAlignment="1" applyProtection="1">
      <alignment horizontal="center" vertical="center"/>
      <protection locked="0" hidden="1"/>
    </xf>
    <xf numFmtId="189" fontId="29" fillId="25" borderId="107" xfId="0" applyNumberFormat="1" applyFont="1" applyFill="1" applyBorder="1" applyAlignment="1" applyProtection="1">
      <alignment horizontal="center" vertical="center"/>
      <protection locked="0" hidden="1"/>
    </xf>
    <xf numFmtId="189" fontId="29" fillId="25" borderId="108" xfId="0" applyNumberFormat="1" applyFont="1" applyFill="1" applyBorder="1" applyAlignment="1" applyProtection="1">
      <alignment horizontal="center" vertical="center"/>
      <protection locked="0" hidden="1"/>
    </xf>
    <xf numFmtId="189" fontId="43" fillId="25" borderId="47" xfId="0" applyNumberFormat="1" applyFont="1" applyFill="1" applyBorder="1" applyAlignment="1" applyProtection="1">
      <alignment vertical="center" wrapText="1"/>
      <protection hidden="1"/>
    </xf>
    <xf numFmtId="0" fontId="24" fillId="37" borderId="47" xfId="47" applyFont="1" applyFill="1" applyBorder="1" applyAlignment="1" applyProtection="1">
      <alignment horizontal="left" vertical="center"/>
      <protection hidden="1"/>
    </xf>
    <xf numFmtId="0" fontId="24" fillId="37" borderId="50" xfId="47" applyFont="1" applyFill="1" applyBorder="1" applyAlignment="1" applyProtection="1">
      <alignment horizontal="left" vertical="center"/>
      <protection hidden="1"/>
    </xf>
    <xf numFmtId="0" fontId="24" fillId="37" borderId="54" xfId="47" applyFont="1" applyFill="1" applyBorder="1" applyAlignment="1" applyProtection="1">
      <alignment horizontal="left" vertical="center"/>
      <protection hidden="1"/>
    </xf>
    <xf numFmtId="0" fontId="29" fillId="0" borderId="0" xfId="47" applyFont="1" applyAlignment="1" applyProtection="1">
      <alignment horizontal="left" vertical="center"/>
      <protection hidden="1"/>
    </xf>
    <xf numFmtId="0" fontId="61" fillId="33" borderId="68" xfId="47" applyFont="1" applyFill="1" applyBorder="1" applyAlignment="1" applyProtection="1">
      <alignment horizontal="center" vertical="center"/>
      <protection hidden="1"/>
    </xf>
    <xf numFmtId="0" fontId="24" fillId="37" borderId="79" xfId="47" applyFont="1" applyFill="1" applyBorder="1" applyAlignment="1" applyProtection="1">
      <alignment horizontal="right" vertical="center"/>
      <protection hidden="1"/>
    </xf>
    <xf numFmtId="0" fontId="43" fillId="37" borderId="59" xfId="47" applyFont="1" applyFill="1" applyBorder="1" applyAlignment="1" applyProtection="1">
      <alignment horizontal="center"/>
      <protection hidden="1"/>
    </xf>
    <xf numFmtId="0" fontId="43" fillId="37" borderId="59" xfId="47" quotePrefix="1" applyFont="1" applyFill="1" applyBorder="1" applyProtection="1">
      <alignment vertical="center"/>
      <protection hidden="1"/>
    </xf>
    <xf numFmtId="0" fontId="43" fillId="37" borderId="87" xfId="47" applyFont="1" applyFill="1" applyBorder="1" applyAlignment="1" applyProtection="1">
      <alignment horizontal="center"/>
      <protection hidden="1"/>
    </xf>
    <xf numFmtId="0" fontId="43" fillId="37" borderId="82" xfId="47" quotePrefix="1" applyFont="1" applyFill="1" applyBorder="1" applyAlignment="1" applyProtection="1">
      <alignment horizontal="right" vertical="center"/>
      <protection hidden="1"/>
    </xf>
    <xf numFmtId="0" fontId="43" fillId="37" borderId="59" xfId="47" quotePrefix="1" applyFont="1" applyFill="1" applyBorder="1" applyAlignment="1" applyProtection="1">
      <alignment horizontal="center" vertical="center"/>
      <protection hidden="1"/>
    </xf>
    <xf numFmtId="0" fontId="43" fillId="37" borderId="74" xfId="47" quotePrefix="1" applyFont="1" applyFill="1" applyBorder="1" applyAlignment="1" applyProtection="1">
      <alignment horizontal="center" vertical="center"/>
      <protection hidden="1"/>
    </xf>
    <xf numFmtId="0" fontId="43" fillId="37" borderId="59" xfId="47" applyFont="1" applyFill="1" applyBorder="1" applyAlignment="1" applyProtection="1">
      <alignment horizontal="center" vertical="center"/>
      <protection hidden="1"/>
    </xf>
    <xf numFmtId="0" fontId="43" fillId="37" borderId="87" xfId="47" quotePrefix="1" applyFont="1" applyFill="1" applyBorder="1" applyAlignment="1" applyProtection="1">
      <alignment horizontal="center" vertical="center"/>
      <protection hidden="1"/>
    </xf>
    <xf numFmtId="0" fontId="43" fillId="37" borderId="82" xfId="47" quotePrefix="1" applyFont="1" applyFill="1" applyBorder="1" applyProtection="1">
      <alignment vertical="center"/>
      <protection hidden="1"/>
    </xf>
    <xf numFmtId="0" fontId="43" fillId="37" borderId="74" xfId="47" quotePrefix="1" applyFont="1" applyFill="1" applyBorder="1" applyProtection="1">
      <alignment vertical="center"/>
      <protection hidden="1"/>
    </xf>
    <xf numFmtId="0" fontId="43" fillId="37" borderId="82" xfId="47" applyFont="1" applyFill="1" applyBorder="1" applyProtection="1">
      <alignment vertical="center"/>
      <protection hidden="1"/>
    </xf>
    <xf numFmtId="0" fontId="43" fillId="37" borderId="88" xfId="47" applyFont="1" applyFill="1" applyBorder="1" applyProtection="1">
      <alignment vertical="center"/>
      <protection hidden="1"/>
    </xf>
    <xf numFmtId="0" fontId="43" fillId="37" borderId="59" xfId="47" applyFont="1" applyFill="1" applyBorder="1" applyProtection="1">
      <alignment vertical="center"/>
      <protection hidden="1"/>
    </xf>
    <xf numFmtId="0" fontId="31" fillId="37" borderId="60" xfId="47" applyFont="1" applyFill="1" applyBorder="1" applyProtection="1">
      <alignment vertical="center"/>
      <protection hidden="1"/>
    </xf>
    <xf numFmtId="0" fontId="0" fillId="37" borderId="83" xfId="47" applyFont="1" applyFill="1" applyBorder="1" applyAlignment="1" applyProtection="1">
      <alignment horizontal="left" vertical="center"/>
      <protection hidden="1"/>
    </xf>
    <xf numFmtId="0" fontId="31" fillId="37" borderId="83" xfId="47" applyFont="1" applyFill="1" applyBorder="1" applyProtection="1">
      <alignment vertical="center"/>
      <protection hidden="1"/>
    </xf>
    <xf numFmtId="0" fontId="31" fillId="37" borderId="76" xfId="47" applyFont="1" applyFill="1" applyBorder="1" applyProtection="1">
      <alignment vertical="center"/>
      <protection hidden="1"/>
    </xf>
    <xf numFmtId="0" fontId="0" fillId="37" borderId="122" xfId="47" applyFont="1" applyFill="1" applyBorder="1" applyAlignment="1" applyProtection="1">
      <alignment horizontal="left" vertical="center"/>
      <protection hidden="1"/>
    </xf>
    <xf numFmtId="0" fontId="0" fillId="37" borderId="122" xfId="47" applyFont="1" applyFill="1" applyBorder="1" applyProtection="1">
      <alignment vertical="center"/>
      <protection hidden="1"/>
    </xf>
    <xf numFmtId="0" fontId="24" fillId="37" borderId="79" xfId="47" applyFont="1" applyFill="1" applyBorder="1" applyProtection="1">
      <alignment vertical="center"/>
      <protection hidden="1"/>
    </xf>
    <xf numFmtId="0" fontId="121" fillId="37" borderId="60" xfId="28" applyFont="1" applyFill="1" applyBorder="1" applyAlignment="1" applyProtection="1">
      <alignment horizontal="center" vertical="center"/>
      <protection hidden="1"/>
    </xf>
    <xf numFmtId="0" fontId="43" fillId="25" borderId="56" xfId="47" applyFont="1" applyFill="1" applyBorder="1" applyProtection="1">
      <alignment vertical="center"/>
      <protection hidden="1"/>
    </xf>
    <xf numFmtId="0" fontId="24" fillId="0" borderId="10" xfId="0" applyFont="1" applyBorder="1">
      <alignment vertical="center"/>
    </xf>
    <xf numFmtId="182" fontId="46" fillId="37" borderId="127" xfId="47" applyNumberFormat="1" applyFont="1" applyFill="1" applyBorder="1" applyAlignment="1" applyProtection="1">
      <alignment horizontal="center" vertical="center"/>
      <protection hidden="1"/>
    </xf>
    <xf numFmtId="182" fontId="46" fillId="37" borderId="122" xfId="47" applyNumberFormat="1" applyFont="1" applyFill="1" applyBorder="1" applyAlignment="1" applyProtection="1">
      <alignment horizontal="center" vertical="center"/>
      <protection hidden="1"/>
    </xf>
    <xf numFmtId="179" fontId="38" fillId="33" borderId="65" xfId="47" applyNumberFormat="1" applyFont="1" applyFill="1" applyBorder="1" applyAlignment="1" applyProtection="1">
      <alignment horizontal="left" vertical="center"/>
      <protection hidden="1"/>
    </xf>
    <xf numFmtId="0" fontId="126" fillId="0" borderId="0" xfId="0" applyFont="1" applyProtection="1">
      <alignment vertical="center"/>
      <protection hidden="1"/>
    </xf>
    <xf numFmtId="0" fontId="127" fillId="37" borderId="122" xfId="28" applyFont="1" applyFill="1" applyBorder="1" applyAlignment="1" applyProtection="1">
      <alignment horizontal="left" vertical="center"/>
      <protection hidden="1"/>
    </xf>
    <xf numFmtId="0" fontId="34" fillId="38" borderId="10" xfId="0" applyFont="1" applyFill="1" applyBorder="1" applyAlignment="1" applyProtection="1">
      <alignment horizontal="center" vertical="center"/>
      <protection locked="0" hidden="1"/>
    </xf>
    <xf numFmtId="0" fontId="0" fillId="38" borderId="0" xfId="0" applyFill="1" applyAlignment="1">
      <alignment horizontal="left" vertical="center"/>
    </xf>
    <xf numFmtId="0" fontId="83" fillId="40" borderId="63" xfId="0" applyFont="1" applyFill="1" applyBorder="1" applyProtection="1">
      <alignment vertical="center"/>
      <protection hidden="1"/>
    </xf>
    <xf numFmtId="0" fontId="29" fillId="25" borderId="140" xfId="0" applyFont="1" applyFill="1" applyBorder="1" applyAlignment="1" applyProtection="1">
      <alignment horizontal="left" vertical="center"/>
      <protection hidden="1"/>
    </xf>
    <xf numFmtId="0" fontId="29" fillId="29" borderId="10" xfId="0" applyFont="1" applyFill="1" applyBorder="1" applyAlignment="1" applyProtection="1">
      <alignment horizontal="centerContinuous" vertical="center"/>
      <protection hidden="1"/>
    </xf>
    <xf numFmtId="0" fontId="29" fillId="25" borderId="100" xfId="0" applyFont="1" applyFill="1" applyBorder="1" applyAlignment="1" applyProtection="1">
      <alignment vertical="center" wrapText="1"/>
      <protection hidden="1"/>
    </xf>
    <xf numFmtId="0" fontId="0" fillId="0" borderId="61" xfId="0" applyBorder="1">
      <alignment vertical="center"/>
    </xf>
    <xf numFmtId="186" fontId="27" fillId="38" borderId="91" xfId="0" applyNumberFormat="1" applyFont="1" applyFill="1" applyBorder="1" applyAlignment="1" applyProtection="1">
      <alignment horizontal="center" vertical="center"/>
      <protection locked="0" hidden="1"/>
    </xf>
    <xf numFmtId="0" fontId="118" fillId="40" borderId="10" xfId="47" applyFill="1" applyBorder="1">
      <alignment vertical="center"/>
    </xf>
    <xf numFmtId="0" fontId="124" fillId="0" borderId="10" xfId="0" applyFont="1" applyBorder="1" applyAlignment="1" applyProtection="1">
      <alignment horizontal="left"/>
      <protection hidden="1"/>
    </xf>
    <xf numFmtId="0" fontId="124" fillId="0" borderId="10" xfId="0" applyFont="1" applyBorder="1" applyAlignment="1" applyProtection="1">
      <alignment horizontal="left" vertical="center"/>
      <protection hidden="1"/>
    </xf>
    <xf numFmtId="0" fontId="29" fillId="25" borderId="105" xfId="0" applyFont="1" applyFill="1" applyBorder="1" applyAlignment="1" applyProtection="1">
      <alignment horizontal="left" vertical="center" wrapText="1"/>
      <protection hidden="1"/>
    </xf>
    <xf numFmtId="0" fontId="29" fillId="34" borderId="0" xfId="0" applyFont="1" applyFill="1" applyAlignment="1" applyProtection="1">
      <alignment horizontal="left" wrapText="1"/>
      <protection hidden="1"/>
    </xf>
    <xf numFmtId="0" fontId="29" fillId="25" borderId="141" xfId="0" applyFont="1" applyFill="1" applyBorder="1" applyAlignment="1" applyProtection="1">
      <alignment horizontal="centerContinuous" vertical="center"/>
      <protection hidden="1"/>
    </xf>
    <xf numFmtId="0" fontId="29" fillId="25" borderId="13" xfId="0" applyFont="1" applyFill="1" applyBorder="1" applyAlignment="1" applyProtection="1">
      <alignment vertical="center" wrapText="1"/>
      <protection hidden="1"/>
    </xf>
    <xf numFmtId="0" fontId="29" fillId="25" borderId="14" xfId="0" applyFont="1" applyFill="1" applyBorder="1" applyAlignment="1" applyProtection="1">
      <alignment vertical="center" wrapText="1"/>
      <protection hidden="1"/>
    </xf>
    <xf numFmtId="0" fontId="29" fillId="25" borderId="98" xfId="0" applyFont="1" applyFill="1" applyBorder="1" applyProtection="1">
      <alignment vertical="center"/>
      <protection hidden="1"/>
    </xf>
    <xf numFmtId="0" fontId="29" fillId="25" borderId="99" xfId="0" applyFont="1" applyFill="1" applyBorder="1" applyProtection="1">
      <alignment vertical="center"/>
      <protection hidden="1"/>
    </xf>
    <xf numFmtId="181" fontId="0" fillId="0" borderId="10" xfId="0" applyNumberFormat="1" applyBorder="1">
      <alignment vertical="center"/>
    </xf>
    <xf numFmtId="181" fontId="0" fillId="0" borderId="52" xfId="0" applyNumberFormat="1" applyBorder="1">
      <alignment vertical="center"/>
    </xf>
    <xf numFmtId="0" fontId="0" fillId="37" borderId="122" xfId="47" applyFont="1" applyFill="1" applyBorder="1" applyAlignment="1" applyProtection="1">
      <alignment vertical="center" shrinkToFit="1"/>
      <protection hidden="1"/>
    </xf>
    <xf numFmtId="0" fontId="0" fillId="37" borderId="126" xfId="47" applyFont="1" applyFill="1" applyBorder="1" applyAlignment="1" applyProtection="1">
      <alignment vertical="center" shrinkToFit="1"/>
      <protection hidden="1"/>
    </xf>
    <xf numFmtId="0" fontId="24" fillId="37" borderId="79" xfId="47" applyFont="1" applyFill="1" applyBorder="1" applyAlignment="1" applyProtection="1">
      <alignment vertical="center" shrinkToFit="1"/>
      <protection hidden="1"/>
    </xf>
    <xf numFmtId="179" fontId="38" fillId="33" borderId="142" xfId="47" applyNumberFormat="1" applyFont="1" applyFill="1" applyBorder="1" applyAlignment="1" applyProtection="1">
      <alignment horizontal="left" vertical="center"/>
      <protection hidden="1"/>
    </xf>
    <xf numFmtId="0" fontId="61" fillId="30" borderId="86" xfId="0" applyFont="1" applyFill="1" applyBorder="1" applyProtection="1">
      <alignment vertical="center"/>
      <protection hidden="1"/>
    </xf>
    <xf numFmtId="0" fontId="105" fillId="30" borderId="123" xfId="0" applyFont="1" applyFill="1" applyBorder="1" applyAlignment="1" applyProtection="1">
      <alignment horizontal="left" vertical="center"/>
      <protection hidden="1"/>
    </xf>
    <xf numFmtId="181" fontId="61" fillId="30" borderId="124" xfId="0" applyNumberFormat="1" applyFont="1" applyFill="1" applyBorder="1" applyAlignment="1" applyProtection="1">
      <alignment horizontal="center" vertical="center"/>
      <protection hidden="1"/>
    </xf>
    <xf numFmtId="179" fontId="38" fillId="30" borderId="86" xfId="0" applyNumberFormat="1" applyFont="1" applyFill="1" applyBorder="1" applyAlignment="1" applyProtection="1">
      <alignment horizontal="left" vertical="center"/>
      <protection hidden="1"/>
    </xf>
    <xf numFmtId="179" fontId="38" fillId="30" borderId="123" xfId="0" applyNumberFormat="1" applyFont="1" applyFill="1" applyBorder="1" applyAlignment="1" applyProtection="1">
      <alignment horizontal="left" vertical="center"/>
      <protection hidden="1"/>
    </xf>
    <xf numFmtId="188" fontId="123" fillId="30" borderId="144" xfId="0" applyNumberFormat="1" applyFont="1" applyFill="1" applyBorder="1" applyAlignment="1" applyProtection="1">
      <alignment horizontal="center" vertical="center"/>
      <protection hidden="1"/>
    </xf>
    <xf numFmtId="0" fontId="61" fillId="39" borderId="145" xfId="47" applyFont="1" applyFill="1" applyBorder="1" applyProtection="1">
      <alignment vertical="center"/>
      <protection hidden="1"/>
    </xf>
    <xf numFmtId="0" fontId="105" fillId="39" borderId="146" xfId="47" applyFont="1" applyFill="1" applyBorder="1" applyAlignment="1" applyProtection="1">
      <alignment horizontal="left" vertical="center"/>
      <protection hidden="1"/>
    </xf>
    <xf numFmtId="181" fontId="61" fillId="39" borderId="147" xfId="47" applyNumberFormat="1" applyFont="1" applyFill="1" applyBorder="1" applyAlignment="1" applyProtection="1">
      <alignment horizontal="center" vertical="center"/>
      <protection hidden="1"/>
    </xf>
    <xf numFmtId="179" fontId="38" fillId="39" borderId="145" xfId="47" applyNumberFormat="1" applyFont="1" applyFill="1" applyBorder="1" applyAlignment="1" applyProtection="1">
      <alignment horizontal="left" vertical="center"/>
      <protection hidden="1"/>
    </xf>
    <xf numFmtId="179" fontId="38" fillId="39" borderId="146" xfId="47" applyNumberFormat="1" applyFont="1" applyFill="1" applyBorder="1" applyAlignment="1" applyProtection="1">
      <alignment horizontal="left" vertical="center"/>
      <protection hidden="1"/>
    </xf>
    <xf numFmtId="179" fontId="38" fillId="39" borderId="146" xfId="47" applyNumberFormat="1" applyFont="1" applyFill="1" applyBorder="1" applyAlignment="1" applyProtection="1">
      <alignment horizontal="left"/>
      <protection hidden="1"/>
    </xf>
    <xf numFmtId="188" fontId="122" fillId="39" borderId="148" xfId="47" applyNumberFormat="1" applyFont="1" applyFill="1" applyBorder="1" applyAlignment="1" applyProtection="1">
      <alignment horizontal="center"/>
      <protection hidden="1"/>
    </xf>
    <xf numFmtId="0" fontId="43" fillId="29" borderId="149" xfId="0" applyFont="1" applyFill="1" applyBorder="1" applyProtection="1">
      <alignment vertical="center"/>
      <protection hidden="1"/>
    </xf>
    <xf numFmtId="0" fontId="24" fillId="29" borderId="150" xfId="0" applyFont="1" applyFill="1" applyBorder="1" applyAlignment="1" applyProtection="1">
      <alignment horizontal="left" vertical="center"/>
      <protection hidden="1"/>
    </xf>
    <xf numFmtId="0" fontId="0" fillId="29" borderId="151" xfId="0" applyFill="1" applyBorder="1" applyAlignment="1" applyProtection="1">
      <alignment horizontal="left" vertical="center"/>
      <protection hidden="1"/>
    </xf>
    <xf numFmtId="179" fontId="38" fillId="29" borderId="152" xfId="0" applyNumberFormat="1" applyFont="1" applyFill="1" applyBorder="1" applyAlignment="1" applyProtection="1">
      <alignment horizontal="left" vertical="center"/>
      <protection hidden="1"/>
    </xf>
    <xf numFmtId="179" fontId="38" fillId="29" borderId="150" xfId="0" applyNumberFormat="1" applyFont="1" applyFill="1" applyBorder="1" applyAlignment="1" applyProtection="1">
      <alignment horizontal="left" vertical="center"/>
      <protection hidden="1"/>
    </xf>
    <xf numFmtId="0" fontId="43" fillId="29" borderId="145" xfId="0" applyFont="1" applyFill="1" applyBorder="1" applyProtection="1">
      <alignment vertical="center"/>
      <protection hidden="1"/>
    </xf>
    <xf numFmtId="0" fontId="24" fillId="29" borderId="146" xfId="0" applyFont="1" applyFill="1" applyBorder="1" applyAlignment="1" applyProtection="1">
      <alignment horizontal="left" vertical="center"/>
      <protection hidden="1"/>
    </xf>
    <xf numFmtId="0" fontId="0" fillId="29" borderId="147" xfId="0" applyFill="1" applyBorder="1" applyAlignment="1" applyProtection="1">
      <alignment horizontal="left" vertical="center"/>
      <protection hidden="1"/>
    </xf>
    <xf numFmtId="179" fontId="38" fillId="29" borderId="145" xfId="0" applyNumberFormat="1" applyFont="1" applyFill="1" applyBorder="1" applyAlignment="1" applyProtection="1">
      <alignment horizontal="left" vertical="center"/>
      <protection hidden="1"/>
    </xf>
    <xf numFmtId="179" fontId="38" fillId="29" borderId="146" xfId="0" applyNumberFormat="1" applyFont="1" applyFill="1" applyBorder="1" applyAlignment="1" applyProtection="1">
      <alignment horizontal="left" vertical="center"/>
      <protection hidden="1"/>
    </xf>
    <xf numFmtId="188" fontId="46" fillId="29" borderId="148" xfId="0" applyNumberFormat="1" applyFont="1" applyFill="1" applyBorder="1" applyAlignment="1" applyProtection="1">
      <alignment horizontal="center" vertical="center"/>
      <protection hidden="1"/>
    </xf>
    <xf numFmtId="188" fontId="46" fillId="29" borderId="153" xfId="0" applyNumberFormat="1" applyFont="1" applyFill="1" applyBorder="1" applyAlignment="1" applyProtection="1">
      <alignment horizontal="center" vertical="center"/>
      <protection hidden="1"/>
    </xf>
    <xf numFmtId="0" fontId="24" fillId="37" borderId="26" xfId="47" applyFont="1" applyFill="1" applyBorder="1" applyAlignment="1" applyProtection="1">
      <alignment vertical="top"/>
      <protection hidden="1"/>
    </xf>
    <xf numFmtId="0" fontId="24" fillId="37" borderId="79" xfId="47" applyFont="1" applyFill="1" applyBorder="1" applyAlignment="1" applyProtection="1">
      <alignment vertical="top"/>
      <protection hidden="1"/>
    </xf>
    <xf numFmtId="179" fontId="29" fillId="37" borderId="77" xfId="0" applyNumberFormat="1" applyFont="1" applyFill="1" applyBorder="1" applyAlignment="1" applyProtection="1">
      <alignment horizontal="left" vertical="center" wrapText="1"/>
      <protection locked="0"/>
    </xf>
    <xf numFmtId="179" fontId="29" fillId="37" borderId="47" xfId="0" applyNumberFormat="1" applyFont="1" applyFill="1" applyBorder="1" applyAlignment="1" applyProtection="1">
      <alignment horizontal="left" vertical="center" wrapText="1"/>
      <protection locked="0"/>
    </xf>
    <xf numFmtId="179" fontId="38" fillId="37" borderId="27" xfId="0" applyNumberFormat="1" applyFont="1" applyFill="1" applyBorder="1" applyAlignment="1" applyProtection="1">
      <alignment horizontal="left" wrapText="1"/>
      <protection locked="0"/>
    </xf>
    <xf numFmtId="0" fontId="43" fillId="25" borderId="62" xfId="47" applyFont="1" applyFill="1" applyBorder="1" applyProtection="1">
      <alignment vertical="center"/>
      <protection hidden="1"/>
    </xf>
    <xf numFmtId="0" fontId="82" fillId="25" borderId="63" xfId="47" applyFont="1" applyFill="1" applyBorder="1" applyAlignment="1" applyProtection="1">
      <alignment horizontal="left" vertical="center"/>
      <protection hidden="1"/>
    </xf>
    <xf numFmtId="0" fontId="102" fillId="25" borderId="64" xfId="47" applyFont="1" applyFill="1" applyBorder="1" applyProtection="1">
      <alignment vertical="center"/>
      <protection hidden="1"/>
    </xf>
    <xf numFmtId="179" fontId="24" fillId="25" borderId="62" xfId="47" applyNumberFormat="1" applyFont="1" applyFill="1" applyBorder="1" applyAlignment="1" applyProtection="1">
      <alignment horizontal="centerContinuous" vertical="center"/>
      <protection hidden="1"/>
    </xf>
    <xf numFmtId="179" fontId="24" fillId="25" borderId="63" xfId="47" applyNumberFormat="1" applyFont="1" applyFill="1" applyBorder="1" applyAlignment="1" applyProtection="1">
      <alignment horizontal="centerContinuous" vertical="center"/>
      <protection hidden="1"/>
    </xf>
    <xf numFmtId="0" fontId="58" fillId="0" borderId="61" xfId="0" applyFont="1" applyBorder="1" applyProtection="1">
      <alignment vertical="center"/>
      <protection hidden="1"/>
    </xf>
    <xf numFmtId="0" fontId="29" fillId="25" borderId="154" xfId="0" applyFont="1" applyFill="1" applyBorder="1" applyAlignment="1" applyProtection="1">
      <alignment horizontal="centerContinuous" vertical="center"/>
      <protection hidden="1"/>
    </xf>
    <xf numFmtId="186" fontId="27" fillId="29" borderId="48" xfId="0" applyNumberFormat="1" applyFont="1" applyFill="1" applyBorder="1" applyAlignment="1" applyProtection="1">
      <alignment horizontal="center" vertical="center"/>
      <protection hidden="1"/>
    </xf>
    <xf numFmtId="9" fontId="29" fillId="25" borderId="108" xfId="0" applyNumberFormat="1" applyFont="1" applyFill="1" applyBorder="1" applyAlignment="1" applyProtection="1">
      <alignment horizontal="center" vertical="center"/>
      <protection locked="0" hidden="1"/>
    </xf>
    <xf numFmtId="0" fontId="29" fillId="41" borderId="47" xfId="0" applyFont="1" applyFill="1" applyBorder="1" applyAlignment="1" applyProtection="1">
      <alignment horizontal="center" vertical="center"/>
      <protection hidden="1"/>
    </xf>
    <xf numFmtId="0" fontId="29" fillId="41" borderId="47" xfId="0" applyFont="1" applyFill="1" applyBorder="1" applyAlignment="1" applyProtection="1">
      <alignment horizontal="centerContinuous" vertical="center"/>
      <protection hidden="1"/>
    </xf>
    <xf numFmtId="0" fontId="29" fillId="41" borderId="27" xfId="0" applyFont="1" applyFill="1" applyBorder="1" applyAlignment="1" applyProtection="1">
      <alignment horizontal="centerContinuous" vertical="center"/>
      <protection hidden="1"/>
    </xf>
    <xf numFmtId="0" fontId="29" fillId="25" borderId="78" xfId="0" applyFont="1" applyFill="1" applyBorder="1" applyAlignment="1" applyProtection="1">
      <alignment horizontal="centerContinuous" vertical="center"/>
      <protection hidden="1"/>
    </xf>
    <xf numFmtId="0" fontId="29" fillId="25" borderId="47" xfId="0" applyFont="1" applyFill="1" applyBorder="1" applyAlignment="1" applyProtection="1">
      <alignment horizontal="center" vertical="center"/>
      <protection hidden="1"/>
    </xf>
    <xf numFmtId="0" fontId="118" fillId="42" borderId="10" xfId="47" applyFill="1" applyBorder="1">
      <alignment vertical="center"/>
    </xf>
    <xf numFmtId="0" fontId="28" fillId="0" borderId="0" xfId="0" applyFont="1">
      <alignment vertical="center"/>
    </xf>
    <xf numFmtId="0" fontId="47" fillId="0" borderId="60" xfId="0" applyFont="1" applyBorder="1">
      <alignment vertical="center"/>
    </xf>
    <xf numFmtId="0" fontId="131" fillId="0" borderId="0" xfId="0" applyFont="1">
      <alignment vertical="center"/>
    </xf>
    <xf numFmtId="0" fontId="0" fillId="0" borderId="60" xfId="0" applyBorder="1">
      <alignment vertical="center"/>
    </xf>
    <xf numFmtId="0" fontId="134" fillId="31" borderId="82" xfId="0" applyFont="1" applyFill="1" applyBorder="1" applyProtection="1">
      <alignment vertical="center"/>
      <protection hidden="1"/>
    </xf>
    <xf numFmtId="0" fontId="47" fillId="0" borderId="61" xfId="0" applyFont="1" applyBorder="1">
      <alignment vertical="center"/>
    </xf>
    <xf numFmtId="0" fontId="131" fillId="0" borderId="0" xfId="0" applyFont="1" applyAlignment="1">
      <alignment horizontal="right" vertical="center"/>
    </xf>
    <xf numFmtId="181" fontId="131" fillId="0" borderId="60" xfId="0" applyNumberFormat="1" applyFont="1" applyBorder="1" applyAlignment="1">
      <alignment horizontal="left" vertical="center"/>
    </xf>
    <xf numFmtId="181" fontId="131" fillId="0" borderId="0" xfId="0" applyNumberFormat="1" applyFont="1" applyAlignment="1">
      <alignment horizontal="left" vertical="center"/>
    </xf>
    <xf numFmtId="0" fontId="135" fillId="0" borderId="0" xfId="47" applyFont="1">
      <alignment vertical="center"/>
    </xf>
    <xf numFmtId="0" fontId="114" fillId="25" borderId="99" xfId="0" applyFont="1" applyFill="1" applyBorder="1" applyAlignment="1" applyProtection="1">
      <alignment horizontal="left" vertical="center"/>
      <protection hidden="1"/>
    </xf>
    <xf numFmtId="0" fontId="114" fillId="25" borderId="100" xfId="0" applyFont="1" applyFill="1" applyBorder="1" applyAlignment="1" applyProtection="1">
      <alignment horizontal="left" vertical="center"/>
      <protection hidden="1"/>
    </xf>
    <xf numFmtId="0" fontId="114" fillId="25" borderId="13" xfId="0" applyFont="1" applyFill="1" applyBorder="1" applyAlignment="1" applyProtection="1">
      <alignment horizontal="left" vertical="center"/>
      <protection hidden="1"/>
    </xf>
    <xf numFmtId="0" fontId="114" fillId="25" borderId="14" xfId="0" applyFont="1" applyFill="1" applyBorder="1" applyAlignment="1" applyProtection="1">
      <alignment horizontal="left" vertical="center"/>
      <protection hidden="1"/>
    </xf>
    <xf numFmtId="0" fontId="114" fillId="25" borderId="105" xfId="0" applyFont="1" applyFill="1" applyBorder="1" applyAlignment="1" applyProtection="1">
      <alignment horizontal="left" vertical="center"/>
      <protection hidden="1"/>
    </xf>
    <xf numFmtId="0" fontId="114" fillId="25" borderId="104" xfId="0" applyFont="1" applyFill="1" applyBorder="1" applyAlignment="1" applyProtection="1">
      <alignment horizontal="left" vertical="center"/>
      <protection hidden="1"/>
    </xf>
    <xf numFmtId="0" fontId="29" fillId="25" borderId="92" xfId="0" applyFont="1" applyFill="1" applyBorder="1" applyAlignment="1" applyProtection="1">
      <alignment horizontal="center" vertical="center"/>
      <protection hidden="1"/>
    </xf>
    <xf numFmtId="0" fontId="29" fillId="25" borderId="157" xfId="0" applyFont="1" applyFill="1" applyBorder="1" applyAlignment="1" applyProtection="1">
      <alignment horizontal="center" vertical="center"/>
      <protection hidden="1"/>
    </xf>
    <xf numFmtId="0" fontId="29" fillId="25" borderId="154" xfId="0" applyFont="1" applyFill="1" applyBorder="1" applyAlignment="1" applyProtection="1">
      <alignment horizontal="center" vertical="center"/>
      <protection hidden="1"/>
    </xf>
    <xf numFmtId="0" fontId="29" fillId="25" borderId="105" xfId="0" applyFont="1" applyFill="1" applyBorder="1" applyAlignment="1" applyProtection="1">
      <alignment vertical="center" wrapText="1"/>
      <protection hidden="1"/>
    </xf>
    <xf numFmtId="0" fontId="29" fillId="25" borderId="104" xfId="0" applyFont="1" applyFill="1" applyBorder="1" applyAlignment="1" applyProtection="1">
      <alignment vertical="center" wrapText="1"/>
      <protection hidden="1"/>
    </xf>
    <xf numFmtId="0" fontId="29" fillId="25" borderId="103" xfId="0" applyFont="1" applyFill="1" applyBorder="1" applyProtection="1">
      <alignment vertical="center"/>
      <protection hidden="1"/>
    </xf>
    <xf numFmtId="186" fontId="27" fillId="29" borderId="10" xfId="0" applyNumberFormat="1" applyFont="1" applyFill="1" applyBorder="1" applyAlignment="1">
      <alignment horizontal="center" vertical="center"/>
    </xf>
    <xf numFmtId="186" fontId="27" fillId="29" borderId="48" xfId="0" applyNumberFormat="1" applyFont="1" applyFill="1" applyBorder="1" applyAlignment="1">
      <alignment horizontal="center" vertical="center"/>
    </xf>
    <xf numFmtId="2" fontId="29" fillId="29" borderId="27" xfId="0" applyNumberFormat="1" applyFont="1" applyFill="1" applyBorder="1" applyAlignment="1" applyProtection="1">
      <alignment horizontal="centerContinuous" vertical="center"/>
      <protection hidden="1"/>
    </xf>
    <xf numFmtId="0" fontId="29" fillId="29" borderId="50" xfId="0" applyFont="1" applyFill="1" applyBorder="1" applyAlignment="1" applyProtection="1">
      <alignment horizontal="centerContinuous" vertical="center"/>
      <protection hidden="1"/>
    </xf>
    <xf numFmtId="0" fontId="8" fillId="37" borderId="122" xfId="47" applyFont="1" applyFill="1" applyBorder="1" applyProtection="1">
      <alignment vertical="center"/>
      <protection hidden="1"/>
    </xf>
    <xf numFmtId="0" fontId="8" fillId="37" borderId="122" xfId="47" applyFont="1" applyFill="1" applyBorder="1" applyAlignment="1" applyProtection="1">
      <alignment vertical="center" shrinkToFit="1"/>
      <protection hidden="1"/>
    </xf>
    <xf numFmtId="0" fontId="24" fillId="37" borderId="60" xfId="47" applyFont="1" applyFill="1" applyBorder="1" applyProtection="1">
      <alignment vertical="center"/>
      <protection hidden="1"/>
    </xf>
    <xf numFmtId="0" fontId="24" fillId="37" borderId="83" xfId="47" applyFont="1" applyFill="1" applyBorder="1" applyProtection="1">
      <alignment vertical="center"/>
      <protection hidden="1"/>
    </xf>
    <xf numFmtId="0" fontId="8" fillId="37" borderId="128" xfId="47" applyFont="1" applyFill="1" applyBorder="1" applyAlignment="1" applyProtection="1">
      <alignment horizontal="left" vertical="center"/>
      <protection hidden="1"/>
    </xf>
    <xf numFmtId="0" fontId="29" fillId="25" borderId="103" xfId="0" applyFont="1" applyFill="1" applyBorder="1" applyAlignment="1" applyProtection="1">
      <alignment horizontal="left" vertical="center"/>
      <protection hidden="1"/>
    </xf>
    <xf numFmtId="0" fontId="29" fillId="29" borderId="47" xfId="0" applyFont="1" applyFill="1" applyBorder="1" applyProtection="1">
      <alignment vertical="center"/>
      <protection hidden="1"/>
    </xf>
    <xf numFmtId="0" fontId="29" fillId="25" borderId="12" xfId="0" applyFont="1" applyFill="1" applyBorder="1" applyProtection="1">
      <alignment vertical="center"/>
      <protection hidden="1"/>
    </xf>
    <xf numFmtId="0" fontId="29" fillId="25" borderId="13" xfId="0" applyFont="1" applyFill="1" applyBorder="1" applyProtection="1">
      <alignment vertical="center"/>
      <protection hidden="1"/>
    </xf>
    <xf numFmtId="0" fontId="136" fillId="37" borderId="0" xfId="0" applyFont="1" applyFill="1">
      <alignment vertical="center"/>
    </xf>
    <xf numFmtId="56" fontId="62" fillId="28" borderId="158" xfId="0" applyNumberFormat="1" applyFont="1" applyFill="1" applyBorder="1" applyProtection="1">
      <alignment vertical="center"/>
      <protection hidden="1"/>
    </xf>
    <xf numFmtId="0" fontId="62" fillId="28" borderId="159" xfId="0" applyFont="1" applyFill="1" applyBorder="1" applyAlignment="1" applyProtection="1">
      <alignment horizontal="left" vertical="center"/>
      <protection hidden="1"/>
    </xf>
    <xf numFmtId="0" fontId="62" fillId="28" borderId="160" xfId="0" applyFont="1" applyFill="1" applyBorder="1" applyAlignment="1" applyProtection="1">
      <alignment horizontal="left" vertical="center"/>
      <protection hidden="1"/>
    </xf>
    <xf numFmtId="56" fontId="62" fillId="28" borderId="56" xfId="0" applyNumberFormat="1" applyFont="1" applyFill="1" applyBorder="1" applyProtection="1">
      <alignment vertical="center"/>
      <protection hidden="1"/>
    </xf>
    <xf numFmtId="0" fontId="62" fillId="28" borderId="57" xfId="0" applyFont="1" applyFill="1" applyBorder="1" applyAlignment="1" applyProtection="1">
      <alignment horizontal="left" vertical="center"/>
      <protection hidden="1"/>
    </xf>
    <xf numFmtId="0" fontId="62" fillId="28" borderId="58" xfId="0" applyFont="1" applyFill="1" applyBorder="1" applyAlignment="1" applyProtection="1">
      <alignment horizontal="left" vertical="center"/>
      <protection hidden="1"/>
    </xf>
    <xf numFmtId="0" fontId="62" fillId="28" borderId="158" xfId="0" applyFont="1" applyFill="1" applyBorder="1" applyProtection="1">
      <alignment vertical="center"/>
      <protection hidden="1"/>
    </xf>
    <xf numFmtId="0" fontId="78" fillId="28" borderId="159" xfId="0" applyFont="1" applyFill="1" applyBorder="1" applyAlignment="1" applyProtection="1">
      <alignment horizontal="right" vertical="center"/>
      <protection hidden="1"/>
    </xf>
    <xf numFmtId="0" fontId="78" fillId="28" borderId="159" xfId="0" applyFont="1" applyFill="1" applyBorder="1" applyProtection="1">
      <alignment vertical="center"/>
      <protection hidden="1"/>
    </xf>
    <xf numFmtId="0" fontId="79" fillId="28" borderId="159" xfId="0" applyFont="1" applyFill="1" applyBorder="1" applyProtection="1">
      <alignment vertical="center"/>
      <protection hidden="1"/>
    </xf>
    <xf numFmtId="178" fontId="29" fillId="43" borderId="49" xfId="0" applyNumberFormat="1" applyFont="1" applyFill="1" applyBorder="1" applyAlignment="1" applyProtection="1">
      <alignment horizontal="left" vertical="center"/>
      <protection hidden="1"/>
    </xf>
    <xf numFmtId="186" fontId="27" fillId="43" borderId="91" xfId="0" applyNumberFormat="1" applyFont="1" applyFill="1" applyBorder="1" applyAlignment="1" applyProtection="1">
      <alignment horizontal="center" vertical="center"/>
      <protection locked="0" hidden="1"/>
    </xf>
    <xf numFmtId="0" fontId="29" fillId="25" borderId="98" xfId="0" applyFont="1" applyFill="1" applyBorder="1" applyAlignment="1" applyProtection="1">
      <alignment horizontal="left" vertical="center"/>
      <protection hidden="1"/>
    </xf>
    <xf numFmtId="0" fontId="29" fillId="25" borderId="12" xfId="0" applyFont="1" applyFill="1" applyBorder="1" applyAlignment="1" applyProtection="1">
      <alignment horizontal="left" vertical="center"/>
      <protection hidden="1"/>
    </xf>
    <xf numFmtId="185" fontId="29" fillId="0" borderId="0" xfId="34" applyNumberFormat="1" applyFont="1" applyBorder="1" applyAlignment="1" applyProtection="1">
      <alignment horizontal="center" vertical="center"/>
      <protection hidden="1"/>
    </xf>
    <xf numFmtId="0" fontId="29" fillId="25" borderId="78" xfId="0" applyFont="1" applyFill="1" applyBorder="1" applyAlignment="1" applyProtection="1">
      <alignment horizontal="center" vertical="center"/>
      <protection hidden="1"/>
    </xf>
    <xf numFmtId="0" fontId="29" fillId="25" borderId="99" xfId="0" applyFont="1" applyFill="1" applyBorder="1" applyAlignment="1" applyProtection="1">
      <alignment vertical="center" wrapText="1"/>
      <protection hidden="1"/>
    </xf>
    <xf numFmtId="0" fontId="29" fillId="25" borderId="82" xfId="0" applyFont="1" applyFill="1" applyBorder="1" applyAlignment="1" applyProtection="1">
      <alignment vertical="center" wrapText="1"/>
      <protection hidden="1"/>
    </xf>
    <xf numFmtId="0" fontId="29" fillId="25" borderId="59" xfId="0" applyFont="1" applyFill="1" applyBorder="1" applyAlignment="1" applyProtection="1">
      <alignment vertical="center" wrapText="1"/>
      <protection hidden="1"/>
    </xf>
    <xf numFmtId="0" fontId="29" fillId="25" borderId="161" xfId="0" applyFont="1" applyFill="1" applyBorder="1" applyAlignment="1" applyProtection="1">
      <alignment vertical="center" wrapText="1"/>
      <protection hidden="1"/>
    </xf>
    <xf numFmtId="0" fontId="29" fillId="25" borderId="163" xfId="0" applyFont="1" applyFill="1" applyBorder="1" applyAlignment="1" applyProtection="1">
      <alignment vertical="center" wrapText="1"/>
      <protection hidden="1"/>
    </xf>
    <xf numFmtId="0" fontId="29" fillId="25" borderId="164" xfId="0" applyFont="1" applyFill="1" applyBorder="1" applyAlignment="1" applyProtection="1">
      <alignment vertical="center" wrapText="1"/>
      <protection hidden="1"/>
    </xf>
    <xf numFmtId="0" fontId="29" fillId="25" borderId="162" xfId="0" applyFont="1" applyFill="1" applyBorder="1" applyAlignment="1" applyProtection="1">
      <alignment vertical="center" wrapText="1"/>
      <protection hidden="1"/>
    </xf>
    <xf numFmtId="0" fontId="29" fillId="29" borderId="49" xfId="0" applyFont="1" applyFill="1" applyBorder="1" applyAlignment="1" applyProtection="1">
      <alignment horizontal="centerContinuous" vertical="center"/>
      <protection hidden="1"/>
    </xf>
    <xf numFmtId="0" fontId="29" fillId="29" borderId="51" xfId="0" applyFont="1" applyFill="1" applyBorder="1" applyAlignment="1" applyProtection="1">
      <alignment horizontal="centerContinuous" vertical="center"/>
      <protection hidden="1"/>
    </xf>
    <xf numFmtId="0" fontId="29" fillId="25" borderId="12" xfId="0" applyFont="1" applyFill="1" applyBorder="1" applyAlignment="1" applyProtection="1">
      <alignment vertical="center" wrapText="1"/>
      <protection hidden="1"/>
    </xf>
    <xf numFmtId="0" fontId="29" fillId="41" borderId="26" xfId="0" applyFont="1" applyFill="1" applyBorder="1" applyAlignment="1" applyProtection="1">
      <alignment horizontal="centerContinuous" vertical="center"/>
      <protection hidden="1"/>
    </xf>
    <xf numFmtId="0" fontId="29" fillId="41" borderId="10" xfId="0" applyFont="1" applyFill="1" applyBorder="1" applyAlignment="1" applyProtection="1">
      <alignment horizontal="centerContinuous" vertical="center"/>
      <protection hidden="1"/>
    </xf>
    <xf numFmtId="0" fontId="29" fillId="25" borderId="10" xfId="0" applyFont="1" applyFill="1" applyBorder="1" applyAlignment="1" applyProtection="1">
      <alignment horizontal="center" vertical="center"/>
      <protection hidden="1"/>
    </xf>
    <xf numFmtId="0" fontId="29" fillId="25" borderId="16" xfId="0" applyFont="1" applyFill="1" applyBorder="1" applyAlignment="1" applyProtection="1">
      <alignment horizontal="center" vertical="center" wrapText="1"/>
      <protection hidden="1"/>
    </xf>
    <xf numFmtId="0" fontId="29" fillId="25" borderId="11" xfId="0" applyFont="1" applyFill="1" applyBorder="1" applyAlignment="1" applyProtection="1">
      <alignment horizontal="center" vertical="center" wrapText="1"/>
      <protection hidden="1"/>
    </xf>
    <xf numFmtId="189" fontId="29" fillId="25" borderId="85" xfId="0" applyNumberFormat="1" applyFont="1" applyFill="1" applyBorder="1" applyAlignment="1" applyProtection="1">
      <alignment horizontal="center" vertical="center"/>
      <protection locked="0" hidden="1"/>
    </xf>
    <xf numFmtId="189" fontId="43" fillId="25" borderId="47" xfId="0" applyNumberFormat="1" applyFont="1" applyFill="1" applyBorder="1" applyAlignment="1" applyProtection="1">
      <alignment horizontal="center" vertical="center" wrapText="1"/>
      <protection hidden="1"/>
    </xf>
    <xf numFmtId="0" fontId="136" fillId="37" borderId="100" xfId="0" applyFont="1" applyFill="1" applyBorder="1" applyAlignment="1">
      <alignment vertical="center" wrapText="1"/>
    </xf>
    <xf numFmtId="0" fontId="136" fillId="37" borderId="13" xfId="0" applyFont="1" applyFill="1" applyBorder="1" applyAlignment="1">
      <alignment vertical="center" wrapText="1"/>
    </xf>
    <xf numFmtId="0" fontId="136" fillId="37" borderId="14" xfId="0" applyFont="1" applyFill="1" applyBorder="1" applyAlignment="1">
      <alignment vertical="center" wrapText="1"/>
    </xf>
    <xf numFmtId="0" fontId="136" fillId="37" borderId="98" xfId="0" applyFont="1" applyFill="1" applyBorder="1">
      <alignment vertical="center"/>
    </xf>
    <xf numFmtId="0" fontId="136" fillId="37" borderId="99" xfId="0" applyFont="1" applyFill="1" applyBorder="1">
      <alignment vertical="center"/>
    </xf>
    <xf numFmtId="0" fontId="136" fillId="37" borderId="12" xfId="0" applyFont="1" applyFill="1" applyBorder="1">
      <alignment vertical="center"/>
    </xf>
    <xf numFmtId="0" fontId="136" fillId="37" borderId="13" xfId="0" applyFont="1" applyFill="1" applyBorder="1">
      <alignment vertical="center"/>
    </xf>
    <xf numFmtId="0" fontId="34" fillId="38" borderId="10" xfId="0" applyFont="1" applyFill="1" applyBorder="1" applyAlignment="1" applyProtection="1">
      <alignment horizontal="center" vertical="center" shrinkToFit="1"/>
      <protection locked="0" hidden="1"/>
    </xf>
    <xf numFmtId="182" fontId="37" fillId="37" borderId="122" xfId="47" applyNumberFormat="1" applyFont="1" applyFill="1" applyBorder="1" applyAlignment="1">
      <alignment horizontal="center" vertical="center"/>
    </xf>
    <xf numFmtId="182" fontId="37" fillId="37" borderId="126" xfId="47" applyNumberFormat="1" applyFont="1" applyFill="1" applyBorder="1" applyAlignment="1">
      <alignment horizontal="center" vertical="center"/>
    </xf>
    <xf numFmtId="182" fontId="37" fillId="37" borderId="125" xfId="47" applyNumberFormat="1" applyFont="1" applyFill="1" applyBorder="1" applyAlignment="1">
      <alignment horizontal="center" vertical="center"/>
    </xf>
    <xf numFmtId="182" fontId="37" fillId="37" borderId="122" xfId="47" quotePrefix="1" applyNumberFormat="1" applyFont="1" applyFill="1" applyBorder="1" applyAlignment="1">
      <alignment horizontal="center" vertical="center"/>
    </xf>
    <xf numFmtId="0" fontId="29" fillId="25" borderId="14" xfId="0" applyFont="1" applyFill="1" applyBorder="1" applyProtection="1">
      <alignment vertical="center"/>
      <protection hidden="1"/>
    </xf>
    <xf numFmtId="0" fontId="29" fillId="37" borderId="26" xfId="0" applyFont="1" applyFill="1" applyBorder="1" applyAlignment="1">
      <alignment horizontal="center" vertical="center"/>
    </xf>
    <xf numFmtId="0" fontId="29" fillId="37" borderId="26" xfId="0" applyFont="1" applyFill="1" applyBorder="1" applyAlignment="1">
      <alignment horizontal="left" vertical="center"/>
    </xf>
    <xf numFmtId="0" fontId="29" fillId="37" borderId="47" xfId="0" applyFont="1" applyFill="1" applyBorder="1" applyAlignment="1">
      <alignment horizontal="left" vertical="center"/>
    </xf>
    <xf numFmtId="0" fontId="29" fillId="37" borderId="27" xfId="0" applyFont="1" applyFill="1" applyBorder="1" applyAlignment="1">
      <alignment horizontal="left" vertical="center"/>
    </xf>
    <xf numFmtId="0" fontId="29" fillId="25" borderId="100" xfId="0" applyFont="1" applyFill="1" applyBorder="1" applyProtection="1">
      <alignment vertical="center"/>
      <protection hidden="1"/>
    </xf>
    <xf numFmtId="0" fontId="29" fillId="25" borderId="13" xfId="0" applyFont="1" applyFill="1" applyBorder="1" applyAlignment="1" applyProtection="1">
      <alignment horizontal="left" vertical="center" wrapText="1"/>
      <protection hidden="1"/>
    </xf>
    <xf numFmtId="0" fontId="29" fillId="25" borderId="99" xfId="0" applyFont="1" applyFill="1" applyBorder="1" applyAlignment="1" applyProtection="1">
      <alignment horizontal="left" vertical="center" wrapText="1"/>
      <protection hidden="1"/>
    </xf>
    <xf numFmtId="0" fontId="29" fillId="25" borderId="137" xfId="0" applyFont="1" applyFill="1" applyBorder="1" applyAlignment="1" applyProtection="1">
      <alignment horizontal="left" vertical="center"/>
      <protection hidden="1"/>
    </xf>
    <xf numFmtId="0" fontId="29" fillId="25" borderId="136" xfId="0" applyFont="1" applyFill="1" applyBorder="1" applyProtection="1">
      <alignment vertical="center"/>
      <protection hidden="1"/>
    </xf>
    <xf numFmtId="0" fontId="29" fillId="25" borderId="137" xfId="0" applyFont="1" applyFill="1" applyBorder="1" applyProtection="1">
      <alignment vertical="center"/>
      <protection hidden="1"/>
    </xf>
    <xf numFmtId="0" fontId="29" fillId="25" borderId="138" xfId="0" applyFont="1" applyFill="1" applyBorder="1" applyProtection="1">
      <alignment vertical="center"/>
      <protection hidden="1"/>
    </xf>
    <xf numFmtId="0" fontId="29" fillId="25" borderId="105" xfId="0" applyFont="1" applyFill="1" applyBorder="1" applyProtection="1">
      <alignment vertical="center"/>
      <protection hidden="1"/>
    </xf>
    <xf numFmtId="0" fontId="29" fillId="25" borderId="104" xfId="0" applyFont="1" applyFill="1" applyBorder="1" applyProtection="1">
      <alignment vertical="center"/>
      <protection hidden="1"/>
    </xf>
    <xf numFmtId="9" fontId="29" fillId="25" borderId="165" xfId="0" applyNumberFormat="1" applyFont="1" applyFill="1" applyBorder="1" applyAlignment="1" applyProtection="1">
      <alignment horizontal="center" vertical="center"/>
      <protection locked="0" hidden="1"/>
    </xf>
    <xf numFmtId="0" fontId="29" fillId="25" borderId="166" xfId="0" applyFont="1" applyFill="1" applyBorder="1" applyAlignment="1" applyProtection="1">
      <alignment horizontal="center" vertical="center"/>
      <protection hidden="1"/>
    </xf>
    <xf numFmtId="0" fontId="29" fillId="25" borderId="52" xfId="0" applyFont="1" applyFill="1" applyBorder="1" applyAlignment="1" applyProtection="1">
      <alignment horizontal="center" vertical="center"/>
      <protection hidden="1"/>
    </xf>
    <xf numFmtId="0" fontId="137" fillId="0" borderId="0" xfId="0" applyFont="1" applyAlignment="1" applyProtection="1">
      <alignment horizontal="center" vertical="center"/>
      <protection hidden="1"/>
    </xf>
    <xf numFmtId="0" fontId="138" fillId="0" borderId="0" xfId="0" applyFont="1" applyAlignment="1" applyProtection="1">
      <alignment horizontal="right" vertical="center"/>
      <protection hidden="1"/>
    </xf>
    <xf numFmtId="0" fontId="140" fillId="25" borderId="0" xfId="0" applyFont="1" applyFill="1" applyAlignment="1">
      <alignment horizontal="right" vertical="center"/>
    </xf>
    <xf numFmtId="0" fontId="6" fillId="31" borderId="49" xfId="0" applyFont="1" applyFill="1" applyBorder="1" applyProtection="1">
      <alignment vertical="center"/>
      <protection hidden="1"/>
    </xf>
    <xf numFmtId="0" fontId="29" fillId="29" borderId="47" xfId="0" applyFont="1" applyFill="1" applyBorder="1" applyAlignment="1" applyProtection="1">
      <alignment horizontal="center" vertical="center"/>
      <protection hidden="1"/>
    </xf>
    <xf numFmtId="0" fontId="29" fillId="29" borderId="48" xfId="0" applyFont="1" applyFill="1" applyBorder="1" applyAlignment="1" applyProtection="1">
      <alignment horizontal="center" vertical="center"/>
      <protection hidden="1"/>
    </xf>
    <xf numFmtId="0" fontId="106" fillId="0" borderId="0" xfId="0" applyFont="1">
      <alignment vertical="center"/>
    </xf>
    <xf numFmtId="0" fontId="46" fillId="0" borderId="0" xfId="0" applyFont="1" applyAlignment="1" applyProtection="1">
      <alignment horizontal="left" vertical="center"/>
      <protection hidden="1"/>
    </xf>
    <xf numFmtId="0" fontId="24" fillId="0" borderId="0" xfId="0" applyFont="1" applyAlignment="1">
      <alignment horizontal="left" vertical="center"/>
    </xf>
    <xf numFmtId="0" fontId="64" fillId="0" borderId="0" xfId="0" applyFont="1" applyAlignment="1">
      <alignment horizontal="left" vertical="center"/>
    </xf>
    <xf numFmtId="178" fontId="29" fillId="29" borderId="47" xfId="0" applyNumberFormat="1" applyFont="1" applyFill="1" applyBorder="1" applyAlignment="1" applyProtection="1">
      <alignment horizontal="center" vertical="center"/>
      <protection hidden="1"/>
    </xf>
    <xf numFmtId="0" fontId="29" fillId="29" borderId="27" xfId="0" applyFont="1" applyFill="1" applyBorder="1" applyAlignment="1" applyProtection="1">
      <alignment horizontal="center" vertical="center"/>
      <protection hidden="1"/>
    </xf>
    <xf numFmtId="0" fontId="34" fillId="0" borderId="0" xfId="0" applyFont="1" applyAlignment="1">
      <alignment horizontal="right" vertical="center"/>
    </xf>
    <xf numFmtId="0" fontId="38" fillId="0" borderId="0" xfId="0" applyFont="1">
      <alignment vertical="center"/>
    </xf>
    <xf numFmtId="0" fontId="27" fillId="0" borderId="0" xfId="0" applyFont="1">
      <alignment vertical="center"/>
    </xf>
    <xf numFmtId="0" fontId="24" fillId="37" borderId="0" xfId="47" applyFont="1" applyFill="1" applyAlignment="1" applyProtection="1">
      <alignment horizontal="left" vertical="center"/>
      <protection hidden="1"/>
    </xf>
    <xf numFmtId="179" fontId="29" fillId="37" borderId="74" xfId="0" applyNumberFormat="1" applyFont="1" applyFill="1" applyBorder="1" applyAlignment="1" applyProtection="1">
      <alignment horizontal="left" vertical="center" wrapText="1"/>
      <protection locked="0"/>
    </xf>
    <xf numFmtId="179" fontId="29" fillId="37" borderId="54" xfId="0" applyNumberFormat="1" applyFont="1" applyFill="1" applyBorder="1" applyAlignment="1" applyProtection="1">
      <alignment horizontal="left" vertical="center" wrapText="1"/>
      <protection locked="0"/>
    </xf>
    <xf numFmtId="179" fontId="38" fillId="37" borderId="55" xfId="0" applyNumberFormat="1" applyFont="1" applyFill="1" applyBorder="1" applyAlignment="1" applyProtection="1">
      <alignment horizontal="left" wrapText="1"/>
      <protection locked="0"/>
    </xf>
    <xf numFmtId="182" fontId="37" fillId="37" borderId="127" xfId="47" applyNumberFormat="1" applyFont="1" applyFill="1" applyBorder="1" applyAlignment="1">
      <alignment horizontal="center" vertical="center"/>
    </xf>
    <xf numFmtId="0" fontId="43" fillId="37" borderId="74" xfId="47" applyFont="1" applyFill="1" applyBorder="1" applyAlignment="1" applyProtection="1">
      <alignment horizontal="center"/>
      <protection hidden="1"/>
    </xf>
    <xf numFmtId="0" fontId="43" fillId="37" borderId="74" xfId="47" applyFont="1" applyFill="1" applyBorder="1" applyAlignment="1" applyProtection="1">
      <alignment horizontal="center" vertical="center"/>
      <protection hidden="1"/>
    </xf>
    <xf numFmtId="0" fontId="0" fillId="37" borderId="122" xfId="47" applyFont="1" applyFill="1" applyBorder="1" applyAlignment="1" applyProtection="1">
      <alignment horizontal="left" vertical="center" shrinkToFit="1"/>
      <protection hidden="1"/>
    </xf>
    <xf numFmtId="0" fontId="43" fillId="37" borderId="74" xfId="47" quotePrefix="1" applyFont="1" applyFill="1" applyBorder="1" applyAlignment="1" applyProtection="1">
      <alignment horizontal="left" vertical="center"/>
      <protection hidden="1"/>
    </xf>
    <xf numFmtId="0" fontId="43" fillId="37" borderId="88" xfId="47" quotePrefix="1" applyFont="1" applyFill="1" applyBorder="1" applyAlignment="1" applyProtection="1">
      <alignment horizontal="center" vertical="center"/>
      <protection hidden="1"/>
    </xf>
    <xf numFmtId="0" fontId="43" fillId="37" borderId="87" xfId="47" applyFont="1" applyFill="1" applyBorder="1" applyProtection="1">
      <alignment vertical="center"/>
      <protection hidden="1"/>
    </xf>
    <xf numFmtId="0" fontId="43" fillId="29" borderId="65" xfId="0" applyFont="1" applyFill="1" applyBorder="1" applyProtection="1">
      <alignment vertical="center"/>
      <protection hidden="1"/>
    </xf>
    <xf numFmtId="0" fontId="24" fillId="29" borderId="66" xfId="0" applyFont="1" applyFill="1" applyBorder="1" applyAlignment="1" applyProtection="1">
      <alignment horizontal="left" vertical="center"/>
      <protection hidden="1"/>
    </xf>
    <xf numFmtId="0" fontId="0" fillId="29" borderId="68" xfId="0" applyFill="1" applyBorder="1" applyAlignment="1" applyProtection="1">
      <alignment horizontal="left" vertical="center"/>
      <protection hidden="1"/>
    </xf>
    <xf numFmtId="179" fontId="38" fillId="29" borderId="65" xfId="0" applyNumberFormat="1" applyFont="1" applyFill="1" applyBorder="1" applyAlignment="1" applyProtection="1">
      <alignment horizontal="left" vertical="center"/>
      <protection hidden="1"/>
    </xf>
    <xf numFmtId="179" fontId="38" fillId="29" borderId="66" xfId="0" applyNumberFormat="1" applyFont="1" applyFill="1" applyBorder="1" applyAlignment="1" applyProtection="1">
      <alignment horizontal="left" vertical="center"/>
      <protection hidden="1"/>
    </xf>
    <xf numFmtId="188" fontId="46" fillId="29" borderId="167" xfId="0" applyNumberFormat="1" applyFont="1" applyFill="1" applyBorder="1" applyAlignment="1" applyProtection="1">
      <alignment horizontal="center" vertical="center"/>
      <protection hidden="1"/>
    </xf>
    <xf numFmtId="0" fontId="141" fillId="0" borderId="0" xfId="0" applyFont="1" applyAlignment="1" applyProtection="1">
      <alignment horizontal="center" vertical="center"/>
      <protection hidden="1"/>
    </xf>
    <xf numFmtId="0" fontId="43" fillId="37" borderId="62" xfId="47" applyFont="1" applyFill="1" applyBorder="1" applyAlignment="1" applyProtection="1">
      <alignment horizontal="center"/>
      <protection hidden="1"/>
    </xf>
    <xf numFmtId="0" fontId="24" fillId="37" borderId="92" xfId="47" applyFont="1" applyFill="1" applyBorder="1" applyProtection="1">
      <alignment vertical="center"/>
      <protection hidden="1"/>
    </xf>
    <xf numFmtId="0" fontId="24" fillId="37" borderId="90" xfId="47" applyFont="1" applyFill="1" applyBorder="1" applyAlignment="1" applyProtection="1">
      <alignment vertical="center" shrinkToFit="1"/>
      <protection hidden="1"/>
    </xf>
    <xf numFmtId="0" fontId="106" fillId="0" borderId="0" xfId="0" applyFont="1" applyAlignment="1">
      <alignment horizontal="right" vertical="center"/>
    </xf>
    <xf numFmtId="0" fontId="114" fillId="0" borderId="0" xfId="0" applyFont="1">
      <alignment vertical="center"/>
    </xf>
    <xf numFmtId="0" fontId="29" fillId="37" borderId="27" xfId="0" applyFont="1" applyFill="1" applyBorder="1" applyAlignment="1" applyProtection="1">
      <alignment horizontal="centerContinuous" vertical="center"/>
      <protection hidden="1"/>
    </xf>
    <xf numFmtId="0" fontId="29" fillId="37" borderId="26" xfId="0" applyFont="1" applyFill="1" applyBorder="1" applyAlignment="1" applyProtection="1">
      <alignment horizontal="centerContinuous" vertical="center"/>
      <protection hidden="1"/>
    </xf>
    <xf numFmtId="0" fontId="29" fillId="25" borderId="26" xfId="0" applyFont="1" applyFill="1" applyBorder="1" applyAlignment="1" applyProtection="1">
      <alignment horizontal="center" vertical="center"/>
      <protection hidden="1"/>
    </xf>
    <xf numFmtId="0" fontId="29" fillId="25" borderId="98" xfId="0" applyFont="1" applyFill="1" applyBorder="1" applyAlignment="1" applyProtection="1">
      <alignment horizontal="center" vertical="center"/>
      <protection hidden="1"/>
    </xf>
    <xf numFmtId="0" fontId="29" fillId="25" borderId="12" xfId="0" applyFont="1" applyFill="1" applyBorder="1" applyAlignment="1" applyProtection="1">
      <alignment horizontal="center" vertical="center"/>
      <protection hidden="1"/>
    </xf>
    <xf numFmtId="0" fontId="29" fillId="25" borderId="103" xfId="0" applyFont="1" applyFill="1" applyBorder="1" applyAlignment="1" applyProtection="1">
      <alignment horizontal="center" vertical="center"/>
      <protection hidden="1"/>
    </xf>
    <xf numFmtId="0" fontId="114" fillId="25" borderId="105" xfId="0" applyFont="1" applyFill="1" applyBorder="1" applyAlignment="1" applyProtection="1">
      <alignment vertical="center" wrapText="1"/>
      <protection hidden="1"/>
    </xf>
    <xf numFmtId="189" fontId="29" fillId="38" borderId="106" xfId="0" applyNumberFormat="1" applyFont="1" applyFill="1" applyBorder="1" applyAlignment="1" applyProtection="1">
      <alignment horizontal="center" vertical="center"/>
      <protection locked="0" hidden="1"/>
    </xf>
    <xf numFmtId="189" fontId="29" fillId="38" borderId="107" xfId="0" applyNumberFormat="1" applyFont="1" applyFill="1" applyBorder="1" applyAlignment="1" applyProtection="1">
      <alignment horizontal="center" vertical="center"/>
      <protection locked="0" hidden="1"/>
    </xf>
    <xf numFmtId="189" fontId="29" fillId="38" borderId="91" xfId="0" applyNumberFormat="1" applyFont="1" applyFill="1" applyBorder="1" applyAlignment="1" applyProtection="1">
      <alignment horizontal="center" vertical="center"/>
      <protection locked="0" hidden="1"/>
    </xf>
    <xf numFmtId="0" fontId="29" fillId="37" borderId="79" xfId="0" applyFont="1" applyFill="1" applyBorder="1" applyAlignment="1">
      <alignment horizontal="left" vertical="center"/>
    </xf>
    <xf numFmtId="0" fontId="29" fillId="37" borderId="77" xfId="0" applyFont="1" applyFill="1" applyBorder="1" applyAlignment="1">
      <alignment horizontal="right" vertical="center"/>
    </xf>
    <xf numFmtId="0" fontId="29" fillId="37" borderId="47" xfId="0" applyFont="1" applyFill="1" applyBorder="1" applyAlignment="1">
      <alignment horizontal="center" vertical="center"/>
    </xf>
    <xf numFmtId="0" fontId="29" fillId="37" borderId="50" xfId="0" applyFont="1" applyFill="1" applyBorder="1" applyAlignment="1">
      <alignment horizontal="center" vertical="center"/>
    </xf>
    <xf numFmtId="0" fontId="0" fillId="37" borderId="48" xfId="0" applyFill="1" applyBorder="1">
      <alignment vertical="center"/>
    </xf>
    <xf numFmtId="0" fontId="0" fillId="37" borderId="15" xfId="0" applyFill="1" applyBorder="1">
      <alignment vertical="center"/>
    </xf>
    <xf numFmtId="0" fontId="29" fillId="37" borderId="26" xfId="0" applyFont="1" applyFill="1" applyBorder="1">
      <alignment vertical="center"/>
    </xf>
    <xf numFmtId="0" fontId="29" fillId="37" borderId="47" xfId="0" applyFont="1" applyFill="1" applyBorder="1">
      <alignment vertical="center"/>
    </xf>
    <xf numFmtId="0" fontId="29" fillId="37" borderId="26" xfId="0" applyFont="1" applyFill="1" applyBorder="1" applyAlignment="1">
      <alignment horizontal="center" vertical="center" wrapText="1"/>
    </xf>
    <xf numFmtId="0" fontId="29" fillId="37" borderId="27" xfId="0" applyFont="1" applyFill="1" applyBorder="1">
      <alignment vertical="center"/>
    </xf>
    <xf numFmtId="0" fontId="24" fillId="37" borderId="53" xfId="0" applyFont="1" applyFill="1" applyBorder="1" applyAlignment="1">
      <alignment horizontal="center" vertical="center"/>
    </xf>
    <xf numFmtId="0" fontId="0" fillId="37" borderId="48" xfId="0" applyFill="1" applyBorder="1" applyAlignment="1">
      <alignment horizontal="center" vertical="center"/>
    </xf>
    <xf numFmtId="179" fontId="98" fillId="0" borderId="0" xfId="47" applyNumberFormat="1" applyFont="1" applyAlignment="1" applyProtection="1">
      <alignment horizontal="left"/>
      <protection hidden="1"/>
    </xf>
    <xf numFmtId="179" fontId="27" fillId="0" borderId="0" xfId="47" applyNumberFormat="1" applyFont="1" applyAlignment="1" applyProtection="1">
      <alignment horizontal="left"/>
      <protection hidden="1"/>
    </xf>
    <xf numFmtId="0" fontId="61" fillId="30" borderId="65" xfId="0" applyFont="1" applyFill="1" applyBorder="1" applyProtection="1">
      <alignment vertical="center"/>
      <protection hidden="1"/>
    </xf>
    <xf numFmtId="0" fontId="105" fillId="30" borderId="66" xfId="0" applyFont="1" applyFill="1" applyBorder="1" applyAlignment="1" applyProtection="1">
      <alignment horizontal="left" vertical="center"/>
      <protection hidden="1"/>
    </xf>
    <xf numFmtId="0" fontId="145" fillId="39" borderId="56" xfId="47" applyFont="1" applyFill="1" applyBorder="1" applyProtection="1">
      <alignment vertical="center"/>
      <protection hidden="1"/>
    </xf>
    <xf numFmtId="0" fontId="146" fillId="39" borderId="57" xfId="47" applyFont="1" applyFill="1" applyBorder="1" applyAlignment="1" applyProtection="1">
      <alignment horizontal="left" vertical="center"/>
      <protection hidden="1"/>
    </xf>
    <xf numFmtId="181" fontId="145" fillId="39" borderId="57" xfId="47" applyNumberFormat="1" applyFont="1" applyFill="1" applyBorder="1" applyAlignment="1" applyProtection="1">
      <alignment horizontal="center" vertical="center"/>
      <protection hidden="1"/>
    </xf>
    <xf numFmtId="181" fontId="61" fillId="30" borderId="66" xfId="0" applyNumberFormat="1" applyFont="1" applyFill="1" applyBorder="1" applyAlignment="1" applyProtection="1">
      <alignment horizontal="center" vertical="center"/>
      <protection hidden="1"/>
    </xf>
    <xf numFmtId="0" fontId="43" fillId="29" borderId="69" xfId="0" applyFont="1" applyFill="1" applyBorder="1" applyProtection="1">
      <alignment vertical="center"/>
      <protection hidden="1"/>
    </xf>
    <xf numFmtId="0" fontId="24" fillId="41" borderId="70" xfId="0" applyFont="1" applyFill="1" applyBorder="1" applyAlignment="1" applyProtection="1">
      <alignment horizontal="left" vertical="center"/>
      <protection hidden="1"/>
    </xf>
    <xf numFmtId="0" fontId="0" fillId="41" borderId="70" xfId="0" applyFill="1" applyBorder="1" applyAlignment="1" applyProtection="1">
      <alignment horizontal="left" vertical="center"/>
      <protection hidden="1"/>
    </xf>
    <xf numFmtId="188" fontId="46" fillId="41" borderId="142" xfId="0" applyNumberFormat="1" applyFont="1" applyFill="1" applyBorder="1" applyAlignment="1" applyProtection="1">
      <alignment horizontal="center" vertical="center"/>
      <protection hidden="1"/>
    </xf>
    <xf numFmtId="0" fontId="0" fillId="37" borderId="99" xfId="0" applyFill="1" applyBorder="1">
      <alignment vertical="center"/>
    </xf>
    <xf numFmtId="0" fontId="118" fillId="37" borderId="99" xfId="47" applyFill="1" applyBorder="1">
      <alignment vertical="center"/>
    </xf>
    <xf numFmtId="0" fontId="0" fillId="37" borderId="13" xfId="0" applyFill="1" applyBorder="1">
      <alignment vertical="center"/>
    </xf>
    <xf numFmtId="0" fontId="118" fillId="37" borderId="13" xfId="47" applyFill="1" applyBorder="1">
      <alignment vertical="center"/>
    </xf>
    <xf numFmtId="179" fontId="132" fillId="39" borderId="168" xfId="47" applyNumberFormat="1" applyFont="1" applyFill="1" applyBorder="1" applyAlignment="1" applyProtection="1">
      <alignment horizontal="center" vertical="center"/>
      <protection hidden="1"/>
    </xf>
    <xf numFmtId="179" fontId="132" fillId="39" borderId="168" xfId="47" applyNumberFormat="1" applyFont="1" applyFill="1" applyBorder="1" applyAlignment="1" applyProtection="1">
      <alignment horizontal="center"/>
      <protection hidden="1"/>
    </xf>
    <xf numFmtId="179" fontId="38" fillId="30" borderId="169" xfId="0" applyNumberFormat="1" applyFont="1" applyFill="1" applyBorder="1" applyAlignment="1" applyProtection="1">
      <alignment horizontal="left" vertical="center"/>
      <protection hidden="1"/>
    </xf>
    <xf numFmtId="0" fontId="47" fillId="41" borderId="109" xfId="0" applyFont="1" applyFill="1" applyBorder="1" applyAlignment="1">
      <alignment horizontal="center" vertical="center"/>
    </xf>
    <xf numFmtId="0" fontId="47" fillId="37" borderId="16" xfId="0" applyFont="1" applyFill="1" applyBorder="1" applyAlignment="1">
      <alignment horizontal="center" vertical="center"/>
    </xf>
    <xf numFmtId="0" fontId="47" fillId="37" borderId="11" xfId="0" applyFont="1" applyFill="1" applyBorder="1" applyAlignment="1">
      <alignment horizontal="center" vertical="center"/>
    </xf>
    <xf numFmtId="0" fontId="147" fillId="37" borderId="16" xfId="47" applyFont="1" applyFill="1" applyBorder="1" applyAlignment="1">
      <alignment horizontal="center" vertical="center"/>
    </xf>
    <xf numFmtId="0" fontId="147" fillId="37" borderId="11" xfId="47" applyFont="1" applyFill="1" applyBorder="1" applyAlignment="1">
      <alignment horizontal="center" vertical="center"/>
    </xf>
    <xf numFmtId="0" fontId="0" fillId="37" borderId="110" xfId="0" applyFill="1" applyBorder="1">
      <alignment vertical="center"/>
    </xf>
    <xf numFmtId="0" fontId="47" fillId="37" borderId="170" xfId="0" applyFont="1" applyFill="1" applyBorder="1">
      <alignment vertical="center"/>
    </xf>
    <xf numFmtId="0" fontId="0" fillId="37" borderId="111" xfId="0" applyFill="1" applyBorder="1">
      <alignment vertical="center"/>
    </xf>
    <xf numFmtId="0" fontId="47" fillId="37" borderId="171" xfId="0" applyFont="1" applyFill="1" applyBorder="1">
      <alignment vertical="center"/>
    </xf>
    <xf numFmtId="0" fontId="118" fillId="37" borderId="172" xfId="47" applyFill="1" applyBorder="1">
      <alignment vertical="center"/>
    </xf>
    <xf numFmtId="0" fontId="118" fillId="37" borderId="173" xfId="47" applyFill="1" applyBorder="1">
      <alignment vertical="center"/>
    </xf>
    <xf numFmtId="0" fontId="147" fillId="37" borderId="174" xfId="47" applyFont="1" applyFill="1" applyBorder="1" applyAlignment="1">
      <alignment horizontal="center" vertical="center"/>
    </xf>
    <xf numFmtId="0" fontId="147" fillId="37" borderId="175" xfId="47" applyFont="1" applyFill="1" applyBorder="1">
      <alignment vertical="center"/>
    </xf>
    <xf numFmtId="0" fontId="118" fillId="37" borderId="110" xfId="47" applyFill="1" applyBorder="1">
      <alignment vertical="center"/>
    </xf>
    <xf numFmtId="0" fontId="147" fillId="37" borderId="170" xfId="47" applyFont="1" applyFill="1" applyBorder="1">
      <alignment vertical="center"/>
    </xf>
    <xf numFmtId="0" fontId="118" fillId="37" borderId="111" xfId="47" applyFill="1" applyBorder="1">
      <alignment vertical="center"/>
    </xf>
    <xf numFmtId="0" fontId="147" fillId="37" borderId="171" xfId="47" applyFont="1" applyFill="1" applyBorder="1">
      <alignment vertical="center"/>
    </xf>
    <xf numFmtId="0" fontId="43" fillId="29" borderId="56" xfId="0" applyFont="1" applyFill="1" applyBorder="1" applyProtection="1">
      <alignment vertical="center"/>
      <protection hidden="1"/>
    </xf>
    <xf numFmtId="0" fontId="24" fillId="41" borderId="57" xfId="0" applyFont="1" applyFill="1" applyBorder="1" applyAlignment="1" applyProtection="1">
      <alignment horizontal="left" vertical="center"/>
      <protection hidden="1"/>
    </xf>
    <xf numFmtId="0" fontId="0" fillId="41" borderId="57" xfId="0" applyFill="1" applyBorder="1" applyAlignment="1" applyProtection="1">
      <alignment horizontal="left" vertical="center"/>
      <protection hidden="1"/>
    </xf>
    <xf numFmtId="0" fontId="47" fillId="41" borderId="168" xfId="0" applyFont="1" applyFill="1" applyBorder="1" applyAlignment="1">
      <alignment horizontal="center" vertical="center"/>
    </xf>
    <xf numFmtId="0" fontId="0" fillId="37" borderId="173" xfId="0" applyFill="1" applyBorder="1">
      <alignment vertical="center"/>
    </xf>
    <xf numFmtId="181" fontId="47" fillId="41" borderId="109" xfId="0" applyNumberFormat="1" applyFont="1" applyFill="1" applyBorder="1" applyAlignment="1">
      <alignment horizontal="center" vertical="center"/>
    </xf>
    <xf numFmtId="188" fontId="123" fillId="44" borderId="142" xfId="0" applyNumberFormat="1" applyFont="1" applyFill="1" applyBorder="1" applyAlignment="1" applyProtection="1">
      <alignment horizontal="center" vertical="center"/>
      <protection hidden="1"/>
    </xf>
    <xf numFmtId="2" fontId="64" fillId="41" borderId="109" xfId="0" applyNumberFormat="1" applyFont="1" applyFill="1" applyBorder="1" applyAlignment="1">
      <alignment horizontal="center" vertical="center"/>
    </xf>
    <xf numFmtId="2" fontId="47" fillId="37" borderId="16" xfId="0" applyNumberFormat="1" applyFont="1" applyFill="1" applyBorder="1" applyAlignment="1">
      <alignment horizontal="center" vertical="center"/>
    </xf>
    <xf numFmtId="2" fontId="47" fillId="37" borderId="11" xfId="0" applyNumberFormat="1" applyFont="1" applyFill="1" applyBorder="1" applyAlignment="1">
      <alignment horizontal="center" vertical="center"/>
    </xf>
    <xf numFmtId="2" fontId="147" fillId="37" borderId="174" xfId="47" applyNumberFormat="1" applyFont="1" applyFill="1" applyBorder="1" applyAlignment="1">
      <alignment horizontal="center" vertical="center"/>
    </xf>
    <xf numFmtId="2" fontId="147" fillId="37" borderId="16" xfId="47" applyNumberFormat="1" applyFont="1" applyFill="1" applyBorder="1" applyAlignment="1">
      <alignment horizontal="center" vertical="center"/>
    </xf>
    <xf numFmtId="2" fontId="147" fillId="37" borderId="11" xfId="47" applyNumberFormat="1" applyFont="1" applyFill="1" applyBorder="1" applyAlignment="1">
      <alignment horizontal="center" vertical="center"/>
    </xf>
    <xf numFmtId="2" fontId="64" fillId="41" borderId="168" xfId="0" applyNumberFormat="1" applyFont="1" applyFill="1" applyBorder="1" applyAlignment="1">
      <alignment horizontal="center" vertical="center"/>
    </xf>
    <xf numFmtId="2" fontId="148" fillId="0" borderId="0" xfId="47" applyNumberFormat="1" applyFont="1">
      <alignment vertical="center"/>
    </xf>
    <xf numFmtId="2" fontId="47" fillId="0" borderId="10" xfId="0" applyNumberFormat="1" applyFont="1" applyBorder="1" applyAlignment="1" applyProtection="1">
      <alignment horizontal="right"/>
      <protection hidden="1"/>
    </xf>
    <xf numFmtId="0" fontId="47" fillId="0" borderId="80" xfId="0" applyFont="1" applyBorder="1" applyProtection="1">
      <alignment vertical="center"/>
      <protection hidden="1"/>
    </xf>
    <xf numFmtId="0" fontId="0" fillId="0" borderId="27" xfId="0" applyBorder="1">
      <alignment vertical="center"/>
    </xf>
    <xf numFmtId="181" fontId="47" fillId="0" borderId="10" xfId="0" applyNumberFormat="1" applyFont="1" applyBorder="1" applyAlignment="1" applyProtection="1">
      <alignment horizontal="right"/>
      <protection hidden="1"/>
    </xf>
    <xf numFmtId="0" fontId="149" fillId="0" borderId="0" xfId="0" applyFont="1" applyProtection="1">
      <alignment vertical="center"/>
      <protection hidden="1"/>
    </xf>
    <xf numFmtId="0" fontId="151" fillId="0" borderId="10" xfId="0" applyFont="1" applyBorder="1" applyAlignment="1" applyProtection="1">
      <alignment horizontal="left" vertical="center" wrapText="1"/>
      <protection hidden="1"/>
    </xf>
    <xf numFmtId="184" fontId="29" fillId="29" borderId="27" xfId="0" applyNumberFormat="1" applyFont="1" applyFill="1" applyBorder="1" applyAlignment="1" applyProtection="1">
      <alignment horizontal="centerContinuous" vertical="center"/>
      <protection hidden="1"/>
    </xf>
    <xf numFmtId="0" fontId="152" fillId="37" borderId="59" xfId="47" applyFont="1" applyFill="1" applyBorder="1" applyAlignment="1" applyProtection="1">
      <alignment horizontal="center" vertical="center"/>
      <protection hidden="1"/>
    </xf>
    <xf numFmtId="182" fontId="154" fillId="37" borderId="122" xfId="47" applyNumberFormat="1" applyFont="1" applyFill="1" applyBorder="1" applyAlignment="1">
      <alignment horizontal="center" vertical="center"/>
    </xf>
    <xf numFmtId="0" fontId="139" fillId="0" borderId="0" xfId="0" applyFont="1">
      <alignment vertical="center"/>
    </xf>
    <xf numFmtId="0" fontId="139" fillId="0" borderId="10" xfId="0" applyFont="1" applyBorder="1">
      <alignment vertical="center"/>
    </xf>
    <xf numFmtId="0" fontId="153" fillId="0" borderId="10" xfId="0" applyFont="1" applyBorder="1">
      <alignment vertical="center"/>
    </xf>
    <xf numFmtId="0" fontId="155" fillId="0" borderId="0" xfId="47" applyFont="1" applyAlignment="1" applyProtection="1">
      <alignment horizontal="center" vertical="justify"/>
      <protection hidden="1"/>
    </xf>
    <xf numFmtId="0" fontId="156" fillId="0" borderId="0" xfId="47" applyFont="1">
      <alignment vertical="center"/>
    </xf>
    <xf numFmtId="0" fontId="156" fillId="45" borderId="10" xfId="47" applyFont="1" applyFill="1" applyBorder="1">
      <alignment vertical="center"/>
    </xf>
    <xf numFmtId="0" fontId="156" fillId="45" borderId="0" xfId="47" applyFont="1" applyFill="1">
      <alignment vertical="center"/>
    </xf>
    <xf numFmtId="0" fontId="133" fillId="31" borderId="50" xfId="0" applyFont="1" applyFill="1" applyBorder="1" applyProtection="1">
      <alignment vertical="center"/>
      <protection hidden="1"/>
    </xf>
    <xf numFmtId="0" fontId="64" fillId="0" borderId="0" xfId="0" applyFont="1">
      <alignment vertical="center"/>
    </xf>
    <xf numFmtId="0" fontId="158" fillId="31" borderId="82" xfId="0" applyFont="1" applyFill="1" applyBorder="1" applyProtection="1">
      <alignment vertical="center"/>
      <protection hidden="1"/>
    </xf>
    <xf numFmtId="0" fontId="159" fillId="31" borderId="156" xfId="0" applyFont="1" applyFill="1" applyBorder="1" applyProtection="1">
      <alignment vertical="center"/>
      <protection hidden="1"/>
    </xf>
    <xf numFmtId="0" fontId="34" fillId="0" borderId="61" xfId="0" applyFont="1" applyBorder="1">
      <alignment vertical="center"/>
    </xf>
    <xf numFmtId="0" fontId="131" fillId="0" borderId="0" xfId="0" applyFont="1" applyAlignment="1" applyProtection="1">
      <alignment horizontal="left" vertical="center"/>
      <protection hidden="1"/>
    </xf>
    <xf numFmtId="0" fontId="131" fillId="0" borderId="0" xfId="0" applyFont="1" applyAlignment="1">
      <alignment horizontal="right" vertical="top"/>
    </xf>
    <xf numFmtId="0" fontId="131" fillId="0" borderId="64" xfId="0" applyFont="1" applyBorder="1" applyAlignment="1" applyProtection="1">
      <alignment horizontal="left" vertical="top"/>
      <protection hidden="1"/>
    </xf>
    <xf numFmtId="0" fontId="131" fillId="0" borderId="62" xfId="0" applyFont="1" applyBorder="1" applyAlignment="1" applyProtection="1">
      <alignment horizontal="right" vertical="top"/>
      <protection hidden="1"/>
    </xf>
    <xf numFmtId="0" fontId="131" fillId="0" borderId="63" xfId="0" applyFont="1" applyBorder="1" applyAlignment="1" applyProtection="1">
      <alignment horizontal="left" vertical="top"/>
      <protection hidden="1"/>
    </xf>
    <xf numFmtId="182" fontId="47" fillId="37" borderId="16" xfId="0" applyNumberFormat="1" applyFont="1" applyFill="1" applyBorder="1" applyAlignment="1">
      <alignment horizontal="center" vertical="center"/>
    </xf>
    <xf numFmtId="182" fontId="47" fillId="37" borderId="11" xfId="0" applyNumberFormat="1" applyFont="1" applyFill="1" applyBorder="1" applyAlignment="1">
      <alignment horizontal="center" vertical="center"/>
    </xf>
    <xf numFmtId="182" fontId="147" fillId="37" borderId="174" xfId="47" applyNumberFormat="1" applyFont="1" applyFill="1" applyBorder="1" applyAlignment="1">
      <alignment horizontal="center" vertical="center"/>
    </xf>
    <xf numFmtId="182" fontId="47" fillId="37" borderId="174" xfId="0" applyNumberFormat="1" applyFont="1" applyFill="1" applyBorder="1" applyAlignment="1">
      <alignment horizontal="center" vertical="center"/>
    </xf>
    <xf numFmtId="2" fontId="118" fillId="0" borderId="10" xfId="47" applyNumberFormat="1" applyBorder="1">
      <alignment vertical="center"/>
    </xf>
    <xf numFmtId="0" fontId="38" fillId="37" borderId="26" xfId="0" applyFont="1" applyFill="1" applyBorder="1" applyAlignment="1" applyProtection="1">
      <alignment horizontal="centerContinuous" vertical="center"/>
      <protection hidden="1"/>
    </xf>
    <xf numFmtId="0" fontId="43" fillId="25" borderId="54" xfId="0" applyFont="1" applyFill="1" applyBorder="1" applyAlignment="1" applyProtection="1">
      <alignment horizontal="center" vertical="center" wrapText="1"/>
      <protection hidden="1"/>
    </xf>
    <xf numFmtId="0" fontId="35" fillId="25" borderId="0" xfId="0" applyFont="1" applyFill="1" applyAlignment="1">
      <alignment horizontal="left" vertical="center"/>
    </xf>
    <xf numFmtId="0" fontId="29" fillId="25" borderId="101" xfId="0" applyFont="1" applyFill="1" applyBorder="1" applyAlignment="1" applyProtection="1">
      <alignment horizontal="center" vertical="center"/>
      <protection hidden="1"/>
    </xf>
    <xf numFmtId="180" fontId="34" fillId="0" borderId="28" xfId="0" applyNumberFormat="1" applyFont="1" applyBorder="1" applyAlignment="1" applyProtection="1">
      <alignment horizontal="right" vertical="center"/>
      <protection locked="0"/>
    </xf>
    <xf numFmtId="0" fontId="0" fillId="0" borderId="25" xfId="0" applyBorder="1">
      <alignment vertical="center"/>
    </xf>
    <xf numFmtId="0" fontId="34" fillId="25" borderId="25" xfId="0" applyFont="1" applyFill="1" applyBorder="1" applyProtection="1">
      <alignment vertical="center"/>
      <protection hidden="1"/>
    </xf>
    <xf numFmtId="0" fontId="34" fillId="25" borderId="25" xfId="0" applyFont="1" applyFill="1" applyBorder="1">
      <alignment vertical="center"/>
    </xf>
    <xf numFmtId="178" fontId="8" fillId="25" borderId="33" xfId="0" applyNumberFormat="1" applyFont="1" applyFill="1" applyBorder="1" applyAlignment="1">
      <alignment horizontal="right" vertical="center"/>
    </xf>
    <xf numFmtId="0" fontId="34" fillId="0" borderId="26" xfId="0" applyFont="1" applyBorder="1" applyAlignment="1" applyProtection="1">
      <alignment horizontal="left" vertical="center" shrinkToFit="1"/>
      <protection locked="0"/>
    </xf>
    <xf numFmtId="0" fontId="34" fillId="0" borderId="47" xfId="0" applyFont="1" applyBorder="1" applyAlignment="1" applyProtection="1">
      <alignment horizontal="left" vertical="center" shrinkToFit="1"/>
      <protection locked="0"/>
    </xf>
    <xf numFmtId="0" fontId="34" fillId="0" borderId="27" xfId="0" applyFont="1" applyBorder="1" applyAlignment="1" applyProtection="1">
      <alignment horizontal="left" vertical="center" shrinkToFit="1"/>
      <protection locked="0"/>
    </xf>
    <xf numFmtId="0" fontId="34" fillId="0" borderId="26" xfId="0" applyFont="1" applyBorder="1" applyAlignment="1" applyProtection="1">
      <alignment horizontal="left" vertical="center"/>
      <protection locked="0"/>
    </xf>
    <xf numFmtId="0" fontId="34" fillId="0" borderId="47" xfId="0" applyFont="1" applyBorder="1" applyAlignment="1" applyProtection="1">
      <alignment horizontal="left" vertical="center"/>
      <protection locked="0"/>
    </xf>
    <xf numFmtId="0" fontId="34" fillId="27" borderId="27" xfId="0" applyFont="1" applyFill="1" applyBorder="1" applyAlignment="1" applyProtection="1">
      <alignment horizontal="left" vertical="center"/>
      <protection locked="0"/>
    </xf>
    <xf numFmtId="0" fontId="34" fillId="25" borderId="26" xfId="0" applyFont="1" applyFill="1" applyBorder="1" applyAlignment="1">
      <alignment horizontal="left" vertical="center" shrinkToFit="1"/>
    </xf>
    <xf numFmtId="0" fontId="34" fillId="25" borderId="47" xfId="0" applyFont="1" applyFill="1" applyBorder="1" applyAlignment="1">
      <alignment horizontal="left" vertical="center" shrinkToFit="1"/>
    </xf>
    <xf numFmtId="0" fontId="34" fillId="25" borderId="27" xfId="0" applyFont="1" applyFill="1" applyBorder="1" applyAlignment="1">
      <alignment horizontal="left" vertical="center" shrinkToFit="1"/>
    </xf>
    <xf numFmtId="0" fontId="43" fillId="0" borderId="116" xfId="28" applyFont="1" applyBorder="1" applyAlignment="1" applyProtection="1">
      <alignment horizontal="center" vertical="center"/>
      <protection hidden="1"/>
    </xf>
    <xf numFmtId="0" fontId="43" fillId="0" borderId="117" xfId="28" applyFont="1" applyBorder="1" applyAlignment="1" applyProtection="1">
      <alignment horizontal="center" vertical="center"/>
      <protection hidden="1"/>
    </xf>
    <xf numFmtId="0" fontId="43" fillId="0" borderId="118" xfId="28" applyFont="1" applyBorder="1" applyAlignment="1" applyProtection="1">
      <alignment horizontal="center" vertical="center"/>
      <protection hidden="1"/>
    </xf>
    <xf numFmtId="0" fontId="138" fillId="0" borderId="0" xfId="0" applyFont="1" applyAlignment="1" applyProtection="1">
      <alignment horizontal="left" vertical="center" shrinkToFit="1"/>
      <protection hidden="1"/>
    </xf>
    <xf numFmtId="0" fontId="138" fillId="0" borderId="0" xfId="0" applyFont="1" applyAlignment="1">
      <alignment vertical="center" shrinkToFit="1"/>
    </xf>
    <xf numFmtId="0" fontId="138" fillId="0" borderId="0" xfId="0" applyFont="1" applyAlignment="1">
      <alignment horizontal="left" vertical="center" shrinkToFit="1"/>
    </xf>
    <xf numFmtId="0" fontId="30" fillId="0" borderId="62" xfId="0" applyFont="1" applyBorder="1" applyAlignment="1" applyProtection="1">
      <alignment horizontal="left" vertical="top" wrapText="1"/>
      <protection hidden="1"/>
    </xf>
    <xf numFmtId="0" fontId="30" fillId="27" borderId="63" xfId="0" applyFont="1" applyFill="1" applyBorder="1" applyAlignment="1" applyProtection="1">
      <alignment horizontal="left" vertical="top" wrapText="1"/>
      <protection hidden="1"/>
    </xf>
    <xf numFmtId="0" fontId="30" fillId="27" borderId="81" xfId="0" applyFont="1" applyFill="1" applyBorder="1" applyAlignment="1" applyProtection="1">
      <alignment horizontal="left" vertical="top" wrapText="1"/>
      <protection hidden="1"/>
    </xf>
    <xf numFmtId="0" fontId="30" fillId="0" borderId="80" xfId="0" applyFont="1" applyBorder="1" applyAlignment="1" applyProtection="1">
      <alignment horizontal="left" vertical="top" wrapText="1"/>
      <protection hidden="1"/>
    </xf>
    <xf numFmtId="0" fontId="30" fillId="27" borderId="64" xfId="0" applyFont="1" applyFill="1" applyBorder="1" applyAlignment="1" applyProtection="1">
      <alignment horizontal="left" vertical="top" wrapText="1"/>
      <protection hidden="1"/>
    </xf>
    <xf numFmtId="55" fontId="34" fillId="0" borderId="119" xfId="0" applyNumberFormat="1" applyFont="1" applyBorder="1" applyAlignment="1" applyProtection="1">
      <alignment horizontal="left" vertical="center"/>
      <protection hidden="1"/>
    </xf>
    <xf numFmtId="0" fontId="0" fillId="0" borderId="50" xfId="0" applyBorder="1">
      <alignment vertical="center"/>
    </xf>
    <xf numFmtId="0" fontId="30" fillId="0" borderId="74" xfId="0" applyFont="1" applyBorder="1" applyAlignment="1">
      <alignment horizontal="left" vertical="top" wrapText="1"/>
    </xf>
    <xf numFmtId="0" fontId="30" fillId="0" borderId="54" xfId="0" applyFont="1" applyBorder="1" applyAlignment="1">
      <alignment horizontal="left" vertical="top" wrapText="1"/>
    </xf>
    <xf numFmtId="0" fontId="30" fillId="0" borderId="53" xfId="0" applyFont="1" applyBorder="1" applyAlignment="1" applyProtection="1">
      <alignment horizontal="left" vertical="top" wrapText="1"/>
      <protection hidden="1"/>
    </xf>
    <xf numFmtId="0" fontId="30" fillId="27" borderId="54" xfId="0" applyFont="1" applyFill="1" applyBorder="1" applyAlignment="1" applyProtection="1">
      <alignment horizontal="left" vertical="top" wrapText="1"/>
      <protection hidden="1"/>
    </xf>
    <xf numFmtId="0" fontId="30" fillId="27" borderId="76" xfId="0" applyFont="1" applyFill="1" applyBorder="1" applyAlignment="1" applyProtection="1">
      <alignment horizontal="left" vertical="top" wrapText="1"/>
      <protection hidden="1"/>
    </xf>
    <xf numFmtId="0" fontId="30" fillId="0" borderId="74" xfId="0" applyFont="1" applyBorder="1" applyAlignment="1" applyProtection="1">
      <alignment horizontal="left" vertical="top" wrapText="1"/>
      <protection hidden="1"/>
    </xf>
    <xf numFmtId="0" fontId="30" fillId="27" borderId="55" xfId="0" applyFont="1" applyFill="1" applyBorder="1" applyAlignment="1" applyProtection="1">
      <alignment horizontal="left" vertical="top" wrapText="1"/>
      <protection hidden="1"/>
    </xf>
    <xf numFmtId="55" fontId="34" fillId="0" borderId="75" xfId="0" applyNumberFormat="1" applyFont="1" applyBorder="1" applyAlignment="1" applyProtection="1">
      <alignment horizontal="left" vertical="center"/>
      <protection hidden="1"/>
    </xf>
    <xf numFmtId="55" fontId="34" fillId="0" borderId="54" xfId="0" applyNumberFormat="1" applyFont="1" applyBorder="1" applyAlignment="1" applyProtection="1">
      <alignment horizontal="left" vertical="center"/>
      <protection hidden="1"/>
    </xf>
    <xf numFmtId="0" fontId="34" fillId="0" borderId="78" xfId="0" applyFont="1" applyBorder="1" applyAlignment="1" applyProtection="1">
      <alignment horizontal="center" vertical="center" shrinkToFit="1"/>
      <protection hidden="1"/>
    </xf>
    <xf numFmtId="0" fontId="34" fillId="0" borderId="79" xfId="0" applyFont="1" applyBorder="1" applyAlignment="1" applyProtection="1">
      <alignment horizontal="center" vertical="center" shrinkToFit="1"/>
      <protection hidden="1"/>
    </xf>
    <xf numFmtId="0" fontId="0" fillId="38" borderId="47" xfId="0" applyFill="1" applyBorder="1" applyAlignment="1" applyProtection="1">
      <alignment horizontal="left" vertical="top" wrapText="1"/>
      <protection locked="0"/>
    </xf>
    <xf numFmtId="0" fontId="0" fillId="0" borderId="79" xfId="0" applyBorder="1" applyAlignment="1" applyProtection="1">
      <alignment horizontal="left" vertical="top" wrapText="1"/>
      <protection locked="0"/>
    </xf>
    <xf numFmtId="0" fontId="0" fillId="38" borderId="89" xfId="0" applyFill="1" applyBorder="1" applyAlignment="1" applyProtection="1">
      <alignment horizontal="left" vertical="top" wrapText="1"/>
      <protection locked="0"/>
    </xf>
    <xf numFmtId="0" fontId="0" fillId="0" borderId="90" xfId="0" applyBorder="1" applyAlignment="1" applyProtection="1">
      <alignment horizontal="left" vertical="top" wrapText="1"/>
      <protection locked="0"/>
    </xf>
    <xf numFmtId="0" fontId="0" fillId="38" borderId="115" xfId="0" applyFill="1" applyBorder="1" applyAlignment="1" applyProtection="1">
      <alignment horizontal="left" vertical="top" wrapText="1"/>
      <protection locked="0"/>
    </xf>
    <xf numFmtId="0" fontId="0" fillId="38" borderId="113" xfId="0" applyFill="1" applyBorder="1" applyAlignment="1" applyProtection="1">
      <alignment horizontal="left" vertical="top" wrapText="1"/>
      <protection locked="0"/>
    </xf>
    <xf numFmtId="179" fontId="29" fillId="0" borderId="59" xfId="0" applyNumberFormat="1" applyFont="1" applyBorder="1" applyAlignment="1" applyProtection="1">
      <alignment horizontal="left" vertical="top" wrapText="1"/>
      <protection locked="0"/>
    </xf>
    <xf numFmtId="179" fontId="29" fillId="0" borderId="0" xfId="0" applyNumberFormat="1" applyFont="1" applyAlignment="1" applyProtection="1">
      <alignment horizontal="left" vertical="top" wrapText="1"/>
      <protection locked="0"/>
    </xf>
    <xf numFmtId="179" fontId="29" fillId="0" borderId="17" xfId="0" applyNumberFormat="1" applyFont="1" applyBorder="1" applyAlignment="1" applyProtection="1">
      <alignment horizontal="left" vertical="top" wrapText="1"/>
      <protection locked="0"/>
    </xf>
    <xf numFmtId="0" fontId="24" fillId="37" borderId="26" xfId="47" applyFont="1" applyFill="1" applyBorder="1" applyAlignment="1" applyProtection="1">
      <alignment horizontal="left" vertical="center"/>
      <protection hidden="1"/>
    </xf>
    <xf numFmtId="0" fontId="24" fillId="37" borderId="79" xfId="47" applyFont="1" applyFill="1" applyBorder="1" applyAlignment="1" applyProtection="1">
      <alignment horizontal="left" vertical="center"/>
      <protection hidden="1"/>
    </xf>
    <xf numFmtId="179" fontId="114" fillId="0" borderId="59" xfId="0" applyNumberFormat="1" applyFont="1" applyBorder="1" applyAlignment="1" applyProtection="1">
      <alignment horizontal="left" vertical="top" wrapText="1"/>
      <protection locked="0"/>
    </xf>
    <xf numFmtId="179" fontId="114" fillId="0" borderId="0" xfId="0" applyNumberFormat="1" applyFont="1" applyAlignment="1" applyProtection="1">
      <alignment horizontal="left" vertical="top" wrapText="1"/>
      <protection locked="0"/>
    </xf>
    <xf numFmtId="179" fontId="114" fillId="0" borderId="17" xfId="0" applyNumberFormat="1" applyFont="1" applyBorder="1" applyAlignment="1" applyProtection="1">
      <alignment horizontal="left" vertical="top" wrapText="1"/>
      <protection locked="0"/>
    </xf>
    <xf numFmtId="179" fontId="29" fillId="37" borderId="74" xfId="47" applyNumberFormat="1" applyFont="1" applyFill="1" applyBorder="1" applyAlignment="1" applyProtection="1">
      <alignment horizontal="left" vertical="center" wrapText="1"/>
      <protection locked="0"/>
    </xf>
    <xf numFmtId="179" fontId="29" fillId="37" borderId="54" xfId="47" applyNumberFormat="1" applyFont="1" applyFill="1" applyBorder="1" applyAlignment="1" applyProtection="1">
      <alignment horizontal="left" vertical="center" wrapText="1"/>
      <protection locked="0"/>
    </xf>
    <xf numFmtId="0" fontId="24" fillId="37" borderId="49" xfId="47" applyFont="1" applyFill="1" applyBorder="1" applyAlignment="1" applyProtection="1">
      <alignment horizontal="left" vertical="center" shrinkToFit="1"/>
      <protection hidden="1"/>
    </xf>
    <xf numFmtId="0" fontId="24" fillId="37" borderId="53" xfId="47" applyFont="1" applyFill="1" applyBorder="1" applyAlignment="1" applyProtection="1">
      <alignment horizontal="left" vertical="center" shrinkToFit="1"/>
      <protection hidden="1"/>
    </xf>
    <xf numFmtId="179" fontId="29" fillId="0" borderId="74" xfId="0" applyNumberFormat="1" applyFont="1" applyBorder="1" applyAlignment="1" applyProtection="1">
      <alignment horizontal="left" vertical="top" wrapText="1"/>
      <protection locked="0"/>
    </xf>
    <xf numFmtId="179" fontId="29" fillId="0" borderId="54" xfId="0" applyNumberFormat="1" applyFont="1" applyBorder="1" applyAlignment="1" applyProtection="1">
      <alignment horizontal="left" vertical="top" wrapText="1"/>
      <protection locked="0"/>
    </xf>
    <xf numFmtId="179" fontId="29" fillId="0" borderId="55" xfId="0" applyNumberFormat="1" applyFont="1" applyBorder="1" applyAlignment="1" applyProtection="1">
      <alignment horizontal="left" vertical="top" wrapText="1"/>
      <protection locked="0"/>
    </xf>
    <xf numFmtId="179" fontId="29" fillId="0" borderId="62" xfId="0" applyNumberFormat="1" applyFont="1" applyBorder="1" applyAlignment="1" applyProtection="1">
      <alignment horizontal="left" vertical="top" wrapText="1"/>
      <protection locked="0"/>
    </xf>
    <xf numFmtId="179" fontId="29" fillId="0" borderId="63" xfId="0" applyNumberFormat="1" applyFont="1" applyBorder="1" applyAlignment="1" applyProtection="1">
      <alignment horizontal="left" vertical="top" wrapText="1"/>
      <protection locked="0"/>
    </xf>
    <xf numFmtId="179" fontId="29" fillId="0" borderId="81" xfId="0" applyNumberFormat="1" applyFont="1" applyBorder="1" applyAlignment="1" applyProtection="1">
      <alignment horizontal="left" vertical="top" wrapText="1"/>
      <protection locked="0"/>
    </xf>
    <xf numFmtId="0" fontId="0" fillId="37" borderId="49" xfId="47" applyFont="1" applyFill="1" applyBorder="1" applyAlignment="1" applyProtection="1">
      <alignment horizontal="left" vertical="center" shrinkToFit="1"/>
      <protection hidden="1"/>
    </xf>
    <xf numFmtId="0" fontId="0" fillId="37" borderId="61" xfId="47" applyFont="1" applyFill="1" applyBorder="1" applyAlignment="1" applyProtection="1">
      <alignment horizontal="left" vertical="center" shrinkToFit="1"/>
      <protection hidden="1"/>
    </xf>
    <xf numFmtId="0" fontId="0" fillId="37" borderId="53" xfId="47" applyFont="1" applyFill="1" applyBorder="1" applyAlignment="1" applyProtection="1">
      <alignment horizontal="left" vertical="center" shrinkToFit="1"/>
      <protection hidden="1"/>
    </xf>
    <xf numFmtId="0" fontId="24" fillId="37" borderId="49" xfId="47" applyFont="1" applyFill="1" applyBorder="1" applyAlignment="1" applyProtection="1">
      <alignment horizontal="left" vertical="center"/>
      <protection hidden="1"/>
    </xf>
    <xf numFmtId="0" fontId="24" fillId="37" borderId="83" xfId="47" applyFont="1" applyFill="1" applyBorder="1" applyAlignment="1" applyProtection="1">
      <alignment horizontal="left" vertical="center"/>
      <protection hidden="1"/>
    </xf>
    <xf numFmtId="182" fontId="24" fillId="25" borderId="126" xfId="47" applyNumberFormat="1" applyFont="1" applyFill="1" applyBorder="1" applyAlignment="1" applyProtection="1">
      <alignment horizontal="center" vertical="center" wrapText="1"/>
      <protection hidden="1"/>
    </xf>
    <xf numFmtId="182" fontId="24" fillId="25" borderId="143" xfId="47" applyNumberFormat="1" applyFont="1" applyFill="1" applyBorder="1" applyAlignment="1" applyProtection="1">
      <alignment horizontal="center" vertical="center" wrapText="1"/>
      <protection hidden="1"/>
    </xf>
    <xf numFmtId="0" fontId="24" fillId="37" borderId="61" xfId="47" applyFont="1" applyFill="1" applyBorder="1" applyAlignment="1" applyProtection="1">
      <alignment horizontal="left" vertical="center" shrinkToFit="1"/>
      <protection hidden="1"/>
    </xf>
    <xf numFmtId="0" fontId="24" fillId="37" borderId="49" xfId="47" applyFont="1" applyFill="1" applyBorder="1" applyAlignment="1" applyProtection="1">
      <alignment horizontal="left" vertical="center" wrapText="1" shrinkToFit="1"/>
      <protection hidden="1"/>
    </xf>
    <xf numFmtId="0" fontId="24" fillId="37" borderId="53" xfId="47" applyFont="1" applyFill="1" applyBorder="1" applyAlignment="1" applyProtection="1">
      <alignment horizontal="left" vertical="center" wrapText="1" shrinkToFit="1"/>
      <protection hidden="1"/>
    </xf>
    <xf numFmtId="0" fontId="128" fillId="37" borderId="26" xfId="28" applyFont="1" applyFill="1" applyBorder="1" applyAlignment="1" applyProtection="1">
      <alignment horizontal="left" vertical="center"/>
      <protection hidden="1"/>
    </xf>
    <xf numFmtId="0" fontId="128" fillId="37" borderId="79" xfId="28" applyFont="1" applyFill="1" applyBorder="1" applyAlignment="1" applyProtection="1">
      <alignment horizontal="left" vertical="center"/>
      <protection hidden="1"/>
    </xf>
    <xf numFmtId="186" fontId="27" fillId="29" borderId="49" xfId="0" applyNumberFormat="1" applyFont="1" applyFill="1" applyBorder="1" applyAlignment="1">
      <alignment horizontal="center" vertical="center"/>
    </xf>
    <xf numFmtId="186" fontId="27" fillId="29" borderId="53" xfId="0" applyNumberFormat="1" applyFont="1" applyFill="1" applyBorder="1" applyAlignment="1">
      <alignment horizontal="center" vertical="center"/>
    </xf>
    <xf numFmtId="186" fontId="27" fillId="29" borderId="85" xfId="0" applyNumberFormat="1" applyFont="1" applyFill="1" applyBorder="1" applyAlignment="1" applyProtection="1">
      <alignment horizontal="center" vertical="center"/>
      <protection locked="0" hidden="1"/>
    </xf>
    <xf numFmtId="186" fontId="27" fillId="29" borderId="155" xfId="0" applyNumberFormat="1" applyFont="1" applyFill="1" applyBorder="1" applyAlignment="1" applyProtection="1">
      <alignment horizontal="center" vertical="center"/>
      <protection locked="0" hidden="1"/>
    </xf>
    <xf numFmtId="0" fontId="29" fillId="25" borderId="103" xfId="0" applyFont="1" applyFill="1" applyBorder="1" applyAlignment="1" applyProtection="1">
      <alignment horizontal="left" vertical="center" wrapText="1"/>
      <protection hidden="1"/>
    </xf>
    <xf numFmtId="0" fontId="29" fillId="25" borderId="105" xfId="0" applyFont="1" applyFill="1" applyBorder="1" applyAlignment="1" applyProtection="1">
      <alignment horizontal="left" vertical="center" wrapText="1"/>
      <protection hidden="1"/>
    </xf>
    <xf numFmtId="0" fontId="29" fillId="25" borderId="104" xfId="0" applyFont="1" applyFill="1" applyBorder="1" applyAlignment="1" applyProtection="1">
      <alignment horizontal="left" vertical="center" wrapText="1"/>
      <protection hidden="1"/>
    </xf>
    <xf numFmtId="0" fontId="29" fillId="41" borderId="77" xfId="0" applyFont="1" applyFill="1" applyBorder="1" applyAlignment="1" applyProtection="1">
      <alignment horizontal="center" vertical="center"/>
      <protection hidden="1"/>
    </xf>
    <xf numFmtId="0" fontId="29" fillId="41" borderId="47" xfId="0" applyFont="1" applyFill="1" applyBorder="1" applyAlignment="1" applyProtection="1">
      <alignment horizontal="center" vertical="center"/>
      <protection hidden="1"/>
    </xf>
    <xf numFmtId="0" fontId="29" fillId="41" borderId="26" xfId="0" applyFont="1" applyFill="1" applyBorder="1" applyAlignment="1" applyProtection="1">
      <alignment horizontal="center" vertical="center"/>
      <protection hidden="1"/>
    </xf>
    <xf numFmtId="0" fontId="29" fillId="41" borderId="27" xfId="0" applyFont="1" applyFill="1" applyBorder="1" applyAlignment="1" applyProtection="1">
      <alignment horizontal="center" vertical="center"/>
      <protection hidden="1"/>
    </xf>
    <xf numFmtId="0" fontId="29" fillId="25" borderId="98" xfId="0" applyFont="1" applyFill="1" applyBorder="1" applyAlignment="1" applyProtection="1">
      <alignment horizontal="left" vertical="center" wrapText="1"/>
      <protection hidden="1"/>
    </xf>
    <xf numFmtId="0" fontId="29" fillId="25" borderId="100" xfId="0" applyFont="1" applyFill="1" applyBorder="1" applyAlignment="1" applyProtection="1">
      <alignment horizontal="left" vertical="center" wrapText="1"/>
      <protection hidden="1"/>
    </xf>
    <xf numFmtId="0" fontId="29" fillId="25" borderId="12" xfId="0" applyFont="1" applyFill="1" applyBorder="1" applyAlignment="1" applyProtection="1">
      <alignment horizontal="left" vertical="center" wrapText="1"/>
      <protection hidden="1"/>
    </xf>
    <xf numFmtId="0" fontId="29" fillId="25" borderId="14" xfId="0" applyFont="1" applyFill="1" applyBorder="1" applyAlignment="1" applyProtection="1">
      <alignment horizontal="left" vertical="center" wrapText="1"/>
      <protection hidden="1"/>
    </xf>
    <xf numFmtId="0" fontId="29" fillId="25" borderId="13" xfId="0" applyFont="1" applyFill="1" applyBorder="1" applyAlignment="1" applyProtection="1">
      <alignment horizontal="left" vertical="center" wrapText="1"/>
      <protection hidden="1"/>
    </xf>
    <xf numFmtId="0" fontId="29" fillId="25" borderId="48" xfId="0" applyFont="1" applyFill="1" applyBorder="1" applyAlignment="1" applyProtection="1">
      <alignment horizontal="left" vertical="center" wrapText="1"/>
      <protection hidden="1"/>
    </xf>
    <xf numFmtId="0" fontId="29" fillId="25" borderId="15" xfId="0" applyFont="1" applyFill="1" applyBorder="1" applyAlignment="1" applyProtection="1">
      <alignment horizontal="left" vertical="center" wrapText="1"/>
      <protection hidden="1"/>
    </xf>
    <xf numFmtId="0" fontId="29" fillId="25" borderId="52" xfId="0" applyFont="1" applyFill="1" applyBorder="1" applyAlignment="1" applyProtection="1">
      <alignment horizontal="left" vertical="center" wrapText="1"/>
      <protection hidden="1"/>
    </xf>
    <xf numFmtId="0" fontId="29" fillId="25" borderId="137" xfId="0" applyFont="1" applyFill="1" applyBorder="1" applyAlignment="1" applyProtection="1">
      <alignment horizontal="left" vertical="center" wrapText="1"/>
      <protection hidden="1"/>
    </xf>
    <xf numFmtId="0" fontId="29" fillId="25" borderId="99" xfId="0" applyFont="1" applyFill="1" applyBorder="1" applyAlignment="1" applyProtection="1">
      <alignment horizontal="left" vertical="center" wrapText="1"/>
      <protection hidden="1"/>
    </xf>
    <xf numFmtId="0" fontId="29" fillId="25" borderId="136" xfId="0" applyFont="1" applyFill="1" applyBorder="1" applyAlignment="1" applyProtection="1">
      <alignment horizontal="left" vertical="center" wrapText="1"/>
      <protection hidden="1"/>
    </xf>
    <xf numFmtId="0" fontId="38" fillId="25" borderId="48" xfId="0" applyFont="1" applyFill="1" applyBorder="1" applyAlignment="1" applyProtection="1">
      <alignment horizontal="left" vertical="center" wrapText="1"/>
      <protection hidden="1"/>
    </xf>
    <xf numFmtId="0" fontId="38" fillId="25" borderId="15" xfId="0" applyFont="1" applyFill="1" applyBorder="1" applyAlignment="1" applyProtection="1">
      <alignment horizontal="left" vertical="center" wrapText="1"/>
      <protection hidden="1"/>
    </xf>
    <xf numFmtId="0" fontId="38" fillId="25" borderId="52" xfId="0" applyFont="1" applyFill="1" applyBorder="1" applyAlignment="1" applyProtection="1">
      <alignment horizontal="left" vertical="center" wrapText="1"/>
      <protection hidden="1"/>
    </xf>
    <xf numFmtId="0" fontId="29" fillId="25" borderId="132" xfId="0" applyFont="1" applyFill="1" applyBorder="1" applyAlignment="1" applyProtection="1">
      <alignment horizontal="center" vertical="center"/>
      <protection hidden="1"/>
    </xf>
    <xf numFmtId="0" fontId="29" fillId="25" borderId="178" xfId="0" applyFont="1" applyFill="1" applyBorder="1" applyAlignment="1" applyProtection="1">
      <alignment horizontal="center" vertical="center"/>
      <protection hidden="1"/>
    </xf>
    <xf numFmtId="0" fontId="29" fillId="25" borderId="177" xfId="0" applyFont="1" applyFill="1" applyBorder="1" applyAlignment="1" applyProtection="1">
      <alignment horizontal="center" vertical="center"/>
      <protection hidden="1"/>
    </xf>
    <xf numFmtId="189" fontId="29" fillId="25" borderId="85" xfId="0" applyNumberFormat="1" applyFont="1" applyFill="1" applyBorder="1" applyAlignment="1" applyProtection="1">
      <alignment horizontal="center" vertical="center"/>
      <protection locked="0" hidden="1"/>
    </xf>
    <xf numFmtId="189" fontId="29" fillId="25" borderId="179" xfId="0" applyNumberFormat="1" applyFont="1" applyFill="1" applyBorder="1" applyAlignment="1" applyProtection="1">
      <alignment horizontal="center" vertical="center"/>
      <protection locked="0" hidden="1"/>
    </xf>
    <xf numFmtId="189" fontId="29" fillId="25" borderId="176" xfId="0" applyNumberFormat="1" applyFont="1" applyFill="1" applyBorder="1" applyAlignment="1" applyProtection="1">
      <alignment horizontal="center" vertical="center"/>
      <protection locked="0" hidden="1"/>
    </xf>
    <xf numFmtId="0" fontId="29" fillId="25" borderId="98" xfId="0" applyFont="1" applyFill="1" applyBorder="1" applyAlignment="1" applyProtection="1">
      <alignment horizontal="left" vertical="top" wrapText="1"/>
      <protection hidden="1"/>
    </xf>
    <xf numFmtId="0" fontId="29" fillId="25" borderId="99" xfId="0" applyFont="1" applyFill="1" applyBorder="1" applyAlignment="1" applyProtection="1">
      <alignment horizontal="left" vertical="top" wrapText="1"/>
      <protection hidden="1"/>
    </xf>
    <xf numFmtId="0" fontId="29" fillId="25" borderId="100" xfId="0" applyFont="1" applyFill="1" applyBorder="1" applyAlignment="1" applyProtection="1">
      <alignment horizontal="left" vertical="top" wrapText="1"/>
      <protection hidden="1"/>
    </xf>
    <xf numFmtId="0" fontId="29" fillId="25" borderId="12" xfId="0" applyFont="1" applyFill="1" applyBorder="1" applyAlignment="1" applyProtection="1">
      <alignment horizontal="left" vertical="top" wrapText="1"/>
      <protection hidden="1"/>
    </xf>
    <xf numFmtId="0" fontId="0" fillId="0" borderId="13" xfId="0" applyBorder="1" applyAlignment="1">
      <alignment horizontal="left" vertical="top" wrapText="1"/>
    </xf>
    <xf numFmtId="0" fontId="0" fillId="0" borderId="14" xfId="0" applyBorder="1" applyAlignment="1">
      <alignment horizontal="left" vertical="top" wrapText="1"/>
    </xf>
    <xf numFmtId="0" fontId="29" fillId="25" borderId="103" xfId="0" applyFont="1" applyFill="1" applyBorder="1" applyAlignment="1" applyProtection="1">
      <alignment horizontal="left" vertical="top" wrapText="1"/>
      <protection hidden="1"/>
    </xf>
    <xf numFmtId="0" fontId="0" fillId="0" borderId="105" xfId="0" applyBorder="1" applyAlignment="1">
      <alignment horizontal="left" vertical="top" wrapText="1"/>
    </xf>
    <xf numFmtId="0" fontId="0" fillId="0" borderId="104" xfId="0" applyBorder="1" applyAlignment="1">
      <alignment horizontal="left" vertical="top" wrapText="1"/>
    </xf>
    <xf numFmtId="186" fontId="27" fillId="29" borderId="48" xfId="0" applyNumberFormat="1" applyFont="1" applyFill="1" applyBorder="1" applyAlignment="1">
      <alignment horizontal="center" vertical="center"/>
    </xf>
    <xf numFmtId="186" fontId="27" fillId="29" borderId="52" xfId="0" applyNumberFormat="1" applyFont="1" applyFill="1" applyBorder="1" applyAlignment="1">
      <alignment horizontal="center" vertical="center"/>
    </xf>
    <xf numFmtId="0" fontId="29" fillId="25" borderId="112" xfId="0" applyFont="1" applyFill="1" applyBorder="1" applyAlignment="1" applyProtection="1">
      <alignment horizontal="left" vertical="center" wrapText="1"/>
      <protection hidden="1"/>
    </xf>
    <xf numFmtId="0" fontId="29" fillId="25" borderId="135" xfId="0" applyFont="1" applyFill="1" applyBorder="1" applyAlignment="1" applyProtection="1">
      <alignment horizontal="left" vertical="center" wrapText="1"/>
      <protection hidden="1"/>
    </xf>
    <xf numFmtId="0" fontId="29" fillId="25" borderId="110" xfId="0" applyFont="1" applyFill="1" applyBorder="1" applyAlignment="1" applyProtection="1">
      <alignment horizontal="left" vertical="center" wrapText="1"/>
      <protection hidden="1"/>
    </xf>
    <xf numFmtId="0" fontId="29" fillId="25" borderId="133" xfId="0" applyFont="1" applyFill="1" applyBorder="1" applyAlignment="1" applyProtection="1">
      <alignment horizontal="left" vertical="center" wrapText="1"/>
      <protection hidden="1"/>
    </xf>
    <xf numFmtId="0" fontId="29" fillId="25" borderId="111" xfId="0" applyFont="1" applyFill="1" applyBorder="1" applyAlignment="1" applyProtection="1">
      <alignment horizontal="left" vertical="center" wrapText="1"/>
      <protection hidden="1"/>
    </xf>
    <xf numFmtId="0" fontId="29" fillId="25" borderId="134" xfId="0" applyFont="1" applyFill="1" applyBorder="1" applyAlignment="1" applyProtection="1">
      <alignment horizontal="left" vertical="center" wrapText="1"/>
      <protection hidden="1"/>
    </xf>
    <xf numFmtId="0" fontId="29" fillId="25" borderId="138" xfId="0" applyFont="1" applyFill="1" applyBorder="1" applyAlignment="1" applyProtection="1">
      <alignment horizontal="left" vertical="center" wrapText="1"/>
      <protection hidden="1"/>
    </xf>
    <xf numFmtId="0" fontId="29" fillId="41" borderId="10" xfId="0" applyFont="1" applyFill="1" applyBorder="1" applyAlignment="1" applyProtection="1">
      <alignment horizontal="center" vertical="center"/>
      <protection hidden="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05" xfId="0" applyBorder="1" applyAlignment="1">
      <alignment horizontal="left" vertical="center" wrapText="1"/>
    </xf>
    <xf numFmtId="0" fontId="0" fillId="0" borderId="104" xfId="0" applyBorder="1" applyAlignment="1">
      <alignment horizontal="left" vertical="center" wrapText="1"/>
    </xf>
    <xf numFmtId="184" fontId="29" fillId="25" borderId="141" xfId="0" applyNumberFormat="1" applyFont="1" applyFill="1" applyBorder="1" applyAlignment="1" applyProtection="1">
      <alignment horizontal="center" vertical="center"/>
      <protection hidden="1"/>
    </xf>
    <xf numFmtId="184" fontId="29" fillId="25" borderId="78" xfId="0" applyNumberFormat="1" applyFont="1" applyFill="1" applyBorder="1" applyAlignment="1" applyProtection="1">
      <alignment horizontal="center" vertical="center"/>
      <protection hidden="1"/>
    </xf>
    <xf numFmtId="184" fontId="29" fillId="25" borderId="139" xfId="0" applyNumberFormat="1" applyFont="1" applyFill="1" applyBorder="1" applyAlignment="1" applyProtection="1">
      <alignment horizontal="center" vertical="center"/>
      <protection hidden="1"/>
    </xf>
    <xf numFmtId="0" fontId="136" fillId="37" borderId="12" xfId="0" applyFont="1" applyFill="1" applyBorder="1" applyAlignment="1">
      <alignment horizontal="left" vertical="center" wrapText="1"/>
    </xf>
    <xf numFmtId="0" fontId="136" fillId="37" borderId="13" xfId="0" applyFont="1" applyFill="1" applyBorder="1" applyAlignment="1">
      <alignment horizontal="left" vertical="center" wrapText="1"/>
    </xf>
    <xf numFmtId="0" fontId="136" fillId="37" borderId="14" xfId="0" applyFont="1" applyFill="1" applyBorder="1" applyAlignment="1">
      <alignment horizontal="left" vertical="center" wrapText="1"/>
    </xf>
    <xf numFmtId="0" fontId="29" fillId="25" borderId="103" xfId="0" applyFont="1" applyFill="1" applyBorder="1" applyAlignment="1" applyProtection="1">
      <alignment horizontal="left" vertical="center" shrinkToFit="1"/>
      <protection hidden="1"/>
    </xf>
    <xf numFmtId="0" fontId="29" fillId="25" borderId="105" xfId="0" applyFont="1" applyFill="1" applyBorder="1" applyAlignment="1" applyProtection="1">
      <alignment horizontal="left" vertical="center" shrinkToFit="1"/>
      <protection hidden="1"/>
    </xf>
    <xf numFmtId="0" fontId="29" fillId="25" borderId="104" xfId="0" applyFont="1" applyFill="1" applyBorder="1" applyAlignment="1" applyProtection="1">
      <alignment horizontal="left" vertical="center" shrinkToFit="1"/>
      <protection hidden="1"/>
    </xf>
    <xf numFmtId="0" fontId="29" fillId="25" borderId="59" xfId="0" applyFont="1" applyFill="1" applyBorder="1" applyAlignment="1" applyProtection="1">
      <alignment horizontal="left" vertical="center" wrapText="1"/>
      <protection hidden="1"/>
    </xf>
    <xf numFmtId="0" fontId="29" fillId="25" borderId="163" xfId="0" applyFont="1" applyFill="1" applyBorder="1" applyAlignment="1" applyProtection="1">
      <alignment horizontal="left" vertical="center" wrapText="1"/>
      <protection hidden="1"/>
    </xf>
    <xf numFmtId="0" fontId="38" fillId="0" borderId="50" xfId="0" applyFont="1" applyBorder="1" applyAlignment="1">
      <alignment horizontal="left" vertical="top" wrapText="1"/>
    </xf>
    <xf numFmtId="0" fontId="29" fillId="25" borderId="103" xfId="0" applyFont="1" applyFill="1" applyBorder="1" applyAlignment="1" applyProtection="1">
      <alignment horizontal="left" vertical="center"/>
      <protection hidden="1"/>
    </xf>
    <xf numFmtId="0" fontId="29" fillId="25" borderId="105" xfId="0" applyFont="1" applyFill="1" applyBorder="1" applyAlignment="1" applyProtection="1">
      <alignment horizontal="left" vertical="center"/>
      <protection hidden="1"/>
    </xf>
    <xf numFmtId="0" fontId="29" fillId="25" borderId="104" xfId="0" applyFont="1" applyFill="1" applyBorder="1" applyAlignment="1" applyProtection="1">
      <alignment horizontal="left" vertical="center"/>
      <protection hidden="1"/>
    </xf>
    <xf numFmtId="0" fontId="29" fillId="25" borderId="26" xfId="0" applyFont="1" applyFill="1" applyBorder="1" applyAlignment="1" applyProtection="1">
      <alignment horizontal="left" vertical="center" wrapText="1"/>
      <protection hidden="1"/>
    </xf>
    <xf numFmtId="0" fontId="29" fillId="25" borderId="27" xfId="0" applyFont="1" applyFill="1" applyBorder="1" applyAlignment="1" applyProtection="1">
      <alignment horizontal="left" vertical="center" wrapText="1"/>
      <protection hidden="1"/>
    </xf>
    <xf numFmtId="0" fontId="29" fillId="25" borderId="78" xfId="0" applyFont="1" applyFill="1" applyBorder="1" applyAlignment="1" applyProtection="1">
      <alignment horizontal="center" vertical="center" wrapText="1"/>
      <protection hidden="1"/>
    </xf>
    <xf numFmtId="0" fontId="29" fillId="25" borderId="47" xfId="0" applyFont="1" applyFill="1" applyBorder="1" applyAlignment="1" applyProtection="1">
      <alignment horizontal="center" vertical="center" wrapText="1"/>
      <protection hidden="1"/>
    </xf>
    <xf numFmtId="0" fontId="29" fillId="25" borderId="27" xfId="0" applyFont="1" applyFill="1" applyBorder="1" applyAlignment="1" applyProtection="1">
      <alignment horizontal="center" vertical="center" wrapText="1"/>
      <protection hidden="1"/>
    </xf>
    <xf numFmtId="0" fontId="29" fillId="37" borderId="98" xfId="0" applyFont="1" applyFill="1" applyBorder="1" applyAlignment="1">
      <alignment horizontal="left" vertical="center" wrapText="1"/>
    </xf>
    <xf numFmtId="0" fontId="29" fillId="37" borderId="100" xfId="0" applyFont="1" applyFill="1" applyBorder="1" applyAlignment="1">
      <alignment horizontal="left" vertical="center" wrapText="1"/>
    </xf>
    <xf numFmtId="0" fontId="29" fillId="37" borderId="12" xfId="0" applyFont="1" applyFill="1" applyBorder="1" applyAlignment="1">
      <alignment horizontal="left" vertical="center" wrapText="1"/>
    </xf>
    <xf numFmtId="0" fontId="136" fillId="37" borderId="98" xfId="0" applyFont="1" applyFill="1" applyBorder="1" applyAlignment="1">
      <alignment horizontal="left" vertical="center" wrapText="1"/>
    </xf>
    <xf numFmtId="0" fontId="136" fillId="37" borderId="99" xfId="0" applyFont="1" applyFill="1" applyBorder="1" applyAlignment="1">
      <alignment horizontal="left" vertical="center" wrapText="1"/>
    </xf>
    <xf numFmtId="0" fontId="136" fillId="37" borderId="100" xfId="0" applyFont="1" applyFill="1" applyBorder="1" applyAlignment="1">
      <alignment horizontal="left" vertical="center" wrapText="1"/>
    </xf>
    <xf numFmtId="0" fontId="29" fillId="25" borderId="98" xfId="0" applyFont="1" applyFill="1" applyBorder="1" applyAlignment="1" applyProtection="1">
      <alignment horizontal="left" vertical="center"/>
      <protection hidden="1"/>
    </xf>
    <xf numFmtId="0" fontId="29" fillId="25" borderId="100" xfId="0" applyFont="1" applyFill="1" applyBorder="1" applyAlignment="1" applyProtection="1">
      <alignment horizontal="left" vertical="center"/>
      <protection hidden="1"/>
    </xf>
    <xf numFmtId="0" fontId="29" fillId="29" borderId="47" xfId="0" applyFont="1" applyFill="1" applyBorder="1" applyAlignment="1" applyProtection="1">
      <alignment horizontal="center" vertical="center"/>
      <protection hidden="1"/>
    </xf>
    <xf numFmtId="0" fontId="29" fillId="29" borderId="48" xfId="0" applyFont="1" applyFill="1" applyBorder="1" applyAlignment="1" applyProtection="1">
      <alignment horizontal="center" vertical="center"/>
      <protection hidden="1"/>
    </xf>
    <xf numFmtId="0" fontId="29" fillId="29" borderId="52" xfId="0" applyFont="1" applyFill="1" applyBorder="1" applyAlignment="1" applyProtection="1">
      <alignment horizontal="center" vertical="center"/>
      <protection hidden="1"/>
    </xf>
    <xf numFmtId="0" fontId="136" fillId="37" borderId="103" xfId="0" applyFont="1" applyFill="1" applyBorder="1" applyAlignment="1">
      <alignment horizontal="left" vertical="center" wrapText="1"/>
    </xf>
    <xf numFmtId="0" fontId="136" fillId="37" borderId="105" xfId="0" applyFont="1" applyFill="1" applyBorder="1" applyAlignment="1">
      <alignment horizontal="left" vertical="center" wrapText="1"/>
    </xf>
    <xf numFmtId="0" fontId="136" fillId="37" borderId="104" xfId="0" applyFont="1" applyFill="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5" xr:uid="{00000000-0005-0000-0000-00002B000000}"/>
    <cellStyle name="標準 2 2" xfId="46" xr:uid="{00000000-0005-0000-0000-00002C000000}"/>
    <cellStyle name="標準 3" xfId="47" xr:uid="{00000000-0005-0000-0000-00002D000000}"/>
    <cellStyle name="標準_選定シートV1.0" xfId="43" xr:uid="{00000000-0005-0000-0000-00002E000000}"/>
    <cellStyle name="良い" xfId="44" builtinId="26" customBuiltin="1"/>
  </cellStyles>
  <dxfs count="173">
    <dxf>
      <font>
        <condense val="0"/>
        <extend val="0"/>
        <color auto="1"/>
      </font>
      <fill>
        <patternFill>
          <bgColor indexed="27"/>
        </patternFill>
      </fill>
    </dxf>
    <dxf>
      <fill>
        <patternFill>
          <bgColor rgb="FFCCFFFF"/>
        </patternFill>
      </fill>
    </dxf>
    <dxf>
      <fill>
        <patternFill>
          <bgColor rgb="FFCCFFFF"/>
        </patternFill>
      </fill>
    </dxf>
    <dxf>
      <fill>
        <patternFill>
          <bgColor rgb="FFCCFFFF"/>
        </patternFill>
      </fill>
    </dxf>
    <dxf>
      <font>
        <condense val="0"/>
        <extend val="0"/>
        <color auto="1"/>
      </font>
      <fill>
        <patternFill>
          <bgColor indexed="27"/>
        </patternFill>
      </fill>
    </dxf>
    <dxf>
      <font>
        <condense val="0"/>
        <extend val="0"/>
        <color auto="1"/>
      </font>
      <fill>
        <patternFill>
          <bgColor indexed="27"/>
        </patternFill>
      </fill>
    </dxf>
    <dxf>
      <fill>
        <patternFill>
          <bgColor indexed="14"/>
        </patternFill>
      </fill>
    </dxf>
    <dxf>
      <fill>
        <patternFill>
          <bgColor indexed="27"/>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rgb="FFCCFFFF"/>
        </patternFill>
      </fill>
    </dxf>
    <dxf>
      <fill>
        <patternFill>
          <bgColor indexed="14"/>
        </patternFill>
      </fill>
    </dxf>
    <dxf>
      <fill>
        <patternFill>
          <bgColor indexed="27"/>
        </patternFill>
      </fill>
    </dxf>
    <dxf>
      <font>
        <condense val="0"/>
        <extend val="0"/>
        <color auto="1"/>
      </font>
      <fill>
        <patternFill>
          <bgColor indexed="27"/>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14"/>
        </patternFill>
      </fill>
    </dxf>
    <dxf>
      <fill>
        <patternFill>
          <bgColor indexed="27"/>
        </patternFill>
      </fill>
    </dxf>
    <dxf>
      <font>
        <condense val="0"/>
        <extend val="0"/>
        <color auto="1"/>
      </font>
      <fill>
        <patternFill>
          <bgColor indexed="27"/>
        </patternFill>
      </fill>
    </dxf>
    <dxf>
      <fill>
        <patternFill>
          <bgColor indexed="14"/>
        </patternFill>
      </fill>
    </dxf>
    <dxf>
      <fill>
        <patternFill>
          <bgColor indexed="27"/>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27"/>
        </patternFill>
      </fill>
    </dxf>
    <dxf>
      <fill>
        <patternFill>
          <bgColor indexed="14"/>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rgb="FFCCFFFF"/>
        </patternFill>
      </fill>
    </dxf>
    <dxf>
      <fill>
        <patternFill>
          <bgColor indexed="27"/>
        </patternFill>
      </fill>
    </dxf>
    <dxf>
      <fill>
        <patternFill>
          <bgColor indexed="14"/>
        </patternFill>
      </fill>
    </dxf>
    <dxf>
      <font>
        <condense val="0"/>
        <extend val="0"/>
        <color auto="1"/>
      </font>
      <fill>
        <patternFill>
          <bgColor indexed="27"/>
        </patternFill>
      </fill>
    </dxf>
    <dxf>
      <fill>
        <patternFill>
          <bgColor indexed="27"/>
        </patternFill>
      </fill>
    </dxf>
    <dxf>
      <fill>
        <patternFill>
          <bgColor indexed="14"/>
        </patternFill>
      </fill>
    </dxf>
    <dxf>
      <fill>
        <patternFill>
          <bgColor indexed="14"/>
        </patternFill>
      </fill>
    </dxf>
    <dxf>
      <fill>
        <patternFill>
          <bgColor indexed="27"/>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14"/>
        </patternFill>
      </fill>
    </dxf>
    <dxf>
      <fill>
        <patternFill>
          <bgColor indexed="27"/>
        </patternFill>
      </fill>
    </dxf>
    <dxf>
      <font>
        <condense val="0"/>
        <extend val="0"/>
        <color auto="1"/>
      </font>
      <fill>
        <patternFill>
          <bgColor indexed="27"/>
        </patternFill>
      </fill>
    </dxf>
    <dxf>
      <fill>
        <patternFill>
          <bgColor indexed="14"/>
        </patternFill>
      </fill>
    </dxf>
    <dxf>
      <fill>
        <patternFill>
          <bgColor indexed="27"/>
        </patternFill>
      </fill>
    </dxf>
    <dxf>
      <fill>
        <patternFill>
          <bgColor rgb="FFCCFFFF"/>
        </patternFill>
      </fill>
    </dxf>
    <dxf>
      <fill>
        <patternFill>
          <bgColor rgb="FFCCFFFF"/>
        </patternFill>
      </fill>
    </dxf>
    <dxf>
      <fill>
        <patternFill>
          <bgColor rgb="FFCCFFFF"/>
        </patternFill>
      </fill>
    </dxf>
    <dxf>
      <fill>
        <patternFill>
          <bgColor indexed="27"/>
        </patternFill>
      </fill>
    </dxf>
    <dxf>
      <fill>
        <patternFill>
          <bgColor indexed="14"/>
        </patternFill>
      </fill>
    </dxf>
    <dxf>
      <font>
        <condense val="0"/>
        <extend val="0"/>
        <color auto="1"/>
      </font>
      <fill>
        <patternFill>
          <bgColor indexed="27"/>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ont>
        <condense val="0"/>
        <extend val="0"/>
        <color auto="1"/>
      </font>
      <fill>
        <patternFill>
          <bgColor indexed="27"/>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ont>
        <condense val="0"/>
        <extend val="0"/>
        <color auto="1"/>
      </font>
      <fill>
        <patternFill>
          <bgColor indexed="27"/>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patternType="lightTrellis"/>
      </fill>
    </dxf>
    <dxf>
      <fill>
        <patternFill>
          <bgColor indexed="27"/>
        </patternFill>
      </fill>
    </dxf>
    <dxf>
      <fill>
        <patternFill>
          <bgColor indexed="27"/>
        </patternFill>
      </fill>
    </dxf>
    <dxf>
      <fill>
        <patternFill patternType="lightTrellis"/>
      </fill>
    </dxf>
    <dxf>
      <fill>
        <patternFill>
          <bgColor indexed="27"/>
        </patternFill>
      </fill>
    </dxf>
    <dxf>
      <fill>
        <patternFill patternType="lightTrellis"/>
      </fill>
    </dxf>
    <dxf>
      <fill>
        <patternFill patternType="lightTrellis"/>
      </fill>
    </dxf>
    <dxf>
      <fill>
        <patternFill>
          <bgColor indexed="27"/>
        </patternFill>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bgColor indexed="27"/>
        </patternFill>
      </fill>
    </dxf>
    <dxf>
      <fill>
        <patternFill patternType="lightTrellis"/>
      </fill>
    </dxf>
    <dxf>
      <fill>
        <patternFill>
          <bgColor indexed="27"/>
        </patternFill>
      </fill>
    </dxf>
    <dxf>
      <fill>
        <patternFill patternType="lightTrellis"/>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patternType="lightTrellis"/>
      </fill>
    </dxf>
    <dxf>
      <fill>
        <patternFill>
          <bgColor indexed="27"/>
        </patternFill>
      </fill>
    </dxf>
    <dxf>
      <fill>
        <patternFill patternType="lightTrellis"/>
      </fill>
    </dxf>
    <dxf>
      <fill>
        <patternFill patternType="lightTrellis"/>
      </fill>
    </dxf>
    <dxf>
      <fill>
        <patternFill>
          <bgColor indexed="27"/>
        </patternFill>
      </fill>
    </dxf>
    <dxf>
      <fill>
        <patternFill>
          <bgColor rgb="FFCCFFFF"/>
        </patternFill>
      </fill>
    </dxf>
    <dxf>
      <fill>
        <patternFill>
          <bgColor rgb="FFCCFFFF"/>
        </patternFill>
      </fill>
    </dxf>
    <dxf>
      <fill>
        <patternFill>
          <bgColor rgb="FFCCECFF"/>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s>
  <tableStyles count="0" defaultTableStyle="TableStyleMedium2" defaultPivotStyle="PivotStyleLight16"/>
  <colors>
    <mruColors>
      <color rgb="FFFFFFCC"/>
      <color rgb="FFCCFFFF"/>
      <color rgb="FFFFCCCC"/>
      <color rgb="FFC0C0C0"/>
      <color rgb="FFFF99CC"/>
      <color rgb="FFCCECFF"/>
      <color rgb="FFCCCCFF"/>
      <color rgb="FFCC99FF"/>
      <color rgb="FF00800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g"/></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7.svg"/><Relationship Id="rId1" Type="http://schemas.openxmlformats.org/officeDocument/2006/relationships/image" Target="../media/image6.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682552081787302E-2"/>
          <c:y val="0"/>
          <c:w val="0.96031744791821272"/>
          <c:h val="1"/>
        </c:manualLayout>
      </c:layout>
      <c:barChart>
        <c:barDir val="bar"/>
        <c:grouping val="percentStacked"/>
        <c:varyColors val="0"/>
        <c:ser>
          <c:idx val="0"/>
          <c:order val="0"/>
          <c:spPr>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w="25400">
              <a:noFill/>
            </a:ln>
          </c:spPr>
          <c:invertIfNegative val="0"/>
          <c:pictureOptions>
            <c:pictureFormat val="stackScale"/>
            <c:pictureStackUnit val="20"/>
          </c:pictureOptions>
          <c:cat>
            <c:strRef>
              <c:f>結果!$R$15</c:f>
              <c:strCache>
                <c:ptCount val="1"/>
                <c:pt idx="0">
                  <c:v>Rank(blue star)</c:v>
                </c:pt>
              </c:strCache>
            </c:strRef>
          </c:cat>
          <c:val>
            <c:numRef>
              <c:f>結果!$S$15</c:f>
              <c:numCache>
                <c:formatCode>#,##0.0;[Red]\-#,##0.0</c:formatCode>
                <c:ptCount val="1"/>
                <c:pt idx="0">
                  <c:v>0.6</c:v>
                </c:pt>
              </c:numCache>
            </c:numRef>
          </c:val>
          <c:extLst>
            <c:ext xmlns:c16="http://schemas.microsoft.com/office/drawing/2014/chart" uri="{C3380CC4-5D6E-409C-BE32-E72D297353CC}">
              <c16:uniqueId val="{00000000-34E2-4511-B241-694F68B74781}"/>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結果!$R$15</c:f>
              <c:strCache>
                <c:ptCount val="1"/>
                <c:pt idx="0">
                  <c:v>Rank(blue star)</c:v>
                </c:pt>
              </c:strCache>
            </c:strRef>
          </c:cat>
          <c:val>
            <c:numRef>
              <c:f>結果!$S$16</c:f>
              <c:numCache>
                <c:formatCode>#,##0.0;[Red]\-#,##0.0</c:formatCode>
                <c:ptCount val="1"/>
                <c:pt idx="0">
                  <c:v>0.4</c:v>
                </c:pt>
              </c:numCache>
            </c:numRef>
          </c:val>
          <c:extLst>
            <c:ext xmlns:c16="http://schemas.microsoft.com/office/drawing/2014/chart" uri="{C3380CC4-5D6E-409C-BE32-E72D297353CC}">
              <c16:uniqueId val="{00000001-34E2-4511-B241-694F68B74781}"/>
            </c:ext>
          </c:extLst>
        </c:ser>
        <c:dLbls>
          <c:showLegendKey val="0"/>
          <c:showVal val="0"/>
          <c:showCatName val="0"/>
          <c:showSerName val="0"/>
          <c:showPercent val="0"/>
          <c:showBubbleSize val="0"/>
        </c:dLbls>
        <c:gapWidth val="50"/>
        <c:overlap val="100"/>
        <c:axId val="162887328"/>
        <c:axId val="162890072"/>
      </c:barChart>
      <c:catAx>
        <c:axId val="162887328"/>
        <c:scaling>
          <c:orientation val="minMax"/>
        </c:scaling>
        <c:delete val="1"/>
        <c:axPos val="l"/>
        <c:majorGridlines>
          <c:spPr>
            <a:ln>
              <a:noFill/>
            </a:ln>
          </c:spPr>
        </c:majorGridlines>
        <c:numFmt formatCode="General" sourceLinked="1"/>
        <c:majorTickMark val="out"/>
        <c:minorTickMark val="none"/>
        <c:tickLblPos val="nextTo"/>
        <c:crossAx val="162890072"/>
        <c:crosses val="autoZero"/>
        <c:auto val="1"/>
        <c:lblAlgn val="ctr"/>
        <c:lblOffset val="100"/>
        <c:noMultiLvlLbl val="0"/>
      </c:catAx>
      <c:valAx>
        <c:axId val="162890072"/>
        <c:scaling>
          <c:orientation val="minMax"/>
        </c:scaling>
        <c:delete val="1"/>
        <c:axPos val="b"/>
        <c:majorGridlines>
          <c:spPr>
            <a:ln>
              <a:noFill/>
            </a:ln>
          </c:spPr>
        </c:majorGridlines>
        <c:numFmt formatCode="0%" sourceLinked="1"/>
        <c:majorTickMark val="out"/>
        <c:minorTickMark val="none"/>
        <c:tickLblPos val="nextTo"/>
        <c:crossAx val="162887328"/>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008580205501216E-2"/>
          <c:y val="8.4337556585771398E-2"/>
          <c:w val="0.90462555408004719"/>
          <c:h val="0.72289369262310754"/>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layout>
                <c:manualLayout>
                  <c:x val="0"/>
                  <c:y val="0.1280258637150152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2B-4C19-A47B-9F20E7120038}"/>
                </c:ext>
              </c:extLst>
            </c:dLbl>
            <c:dLbl>
              <c:idx val="1"/>
              <c:layout>
                <c:manualLayout>
                  <c:x val="-5.4807538258740775E-17"/>
                  <c:y val="0.1280258637150152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2B-4C19-A47B-9F20E7120038}"/>
                </c:ext>
              </c:extLst>
            </c:dLbl>
            <c:dLbl>
              <c:idx val="2"/>
              <c:layout>
                <c:manualLayout>
                  <c:x val="0"/>
                  <c:y val="0.1204949305553084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2B-4C19-A47B-9F20E7120038}"/>
                </c:ext>
              </c:extLst>
            </c:dLbl>
            <c:dLbl>
              <c:idx val="3"/>
              <c:layout>
                <c:manualLayout>
                  <c:x val="0"/>
                  <c:y val="0.1280258637150152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2B-4C19-A47B-9F20E7120038}"/>
                </c:ext>
              </c:extLst>
            </c:dLbl>
            <c:dLbl>
              <c:idx val="4"/>
              <c:layout>
                <c:manualLayout>
                  <c:x val="0"/>
                  <c:y val="0.1280258637150152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42B-4C19-A47B-9F20E7120038}"/>
                </c:ext>
              </c:extLst>
            </c:dLbl>
            <c:dLbl>
              <c:idx val="5"/>
              <c:layout>
                <c:manualLayout>
                  <c:x val="0"/>
                  <c:y val="0.1280258637150152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2B-4C19-A47B-9F20E7120038}"/>
                </c:ext>
              </c:extLst>
            </c:dLbl>
            <c:numFmt formatCode="#,##0.0_);[Red]\(#,##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'結果(感染対策)'!$R$49:$R$53</c:f>
              <c:strCache>
                <c:ptCount val="5"/>
                <c:pt idx="0">
                  <c:v>空間の形状・自由さ</c:v>
                </c:pt>
                <c:pt idx="1">
                  <c:v>広さ</c:v>
                </c:pt>
                <c:pt idx="2">
                  <c:v>ＯＡ機器等の充実度</c:v>
                </c:pt>
                <c:pt idx="3">
                  <c:v>高度情報通信インフラ</c:v>
                </c:pt>
                <c:pt idx="4">
                  <c:v>健康維持・増進プログラム</c:v>
                </c:pt>
              </c:strCache>
            </c:strRef>
          </c:cat>
          <c:val>
            <c:numRef>
              <c:f>'結果(感染対策)'!$S$49:$S$53</c:f>
              <c:numCache>
                <c:formatCode>0.0</c:formatCode>
                <c:ptCount val="5"/>
                <c:pt idx="0">
                  <c:v>3</c:v>
                </c:pt>
                <c:pt idx="1">
                  <c:v>3</c:v>
                </c:pt>
                <c:pt idx="2">
                  <c:v>3</c:v>
                </c:pt>
                <c:pt idx="3">
                  <c:v>3</c:v>
                </c:pt>
                <c:pt idx="4">
                  <c:v>3</c:v>
                </c:pt>
              </c:numCache>
            </c:numRef>
          </c:val>
          <c:extLst>
            <c:ext xmlns:c16="http://schemas.microsoft.com/office/drawing/2014/chart" uri="{C3380CC4-5D6E-409C-BE32-E72D297353CC}">
              <c16:uniqueId val="{00000006-942B-4C19-A47B-9F20E7120038}"/>
            </c:ext>
          </c:extLst>
        </c:ser>
        <c:dLbls>
          <c:dLblPos val="outEnd"/>
          <c:showLegendKey val="0"/>
          <c:showVal val="1"/>
          <c:showCatName val="0"/>
          <c:showSerName val="0"/>
          <c:showPercent val="0"/>
          <c:showBubbleSize val="0"/>
        </c:dLbls>
        <c:gapWidth val="40"/>
        <c:axId val="162887720"/>
        <c:axId val="162888896"/>
      </c:barChart>
      <c:catAx>
        <c:axId val="1628877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700"/>
            </a:pPr>
            <a:endParaRPr lang="ja-JP"/>
          </a:p>
        </c:txPr>
        <c:crossAx val="162888896"/>
        <c:crossesAt val="0"/>
        <c:auto val="1"/>
        <c:lblAlgn val="ctr"/>
        <c:lblOffset val="10"/>
        <c:tickLblSkip val="1"/>
        <c:tickMarkSkip val="1"/>
        <c:noMultiLvlLbl val="0"/>
      </c:catAx>
      <c:valAx>
        <c:axId val="16288889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288772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5468614788274E-2"/>
          <c:y val="8.4337597472695883E-2"/>
          <c:w val="0.93602058257704168"/>
          <c:h val="0.72891780672830009"/>
        </c:manualLayout>
      </c:layout>
      <c:barChart>
        <c:barDir val="col"/>
        <c:grouping val="clustered"/>
        <c:varyColors val="0"/>
        <c:ser>
          <c:idx val="0"/>
          <c:order val="0"/>
          <c:spPr>
            <a:solidFill>
              <a:srgbClr val="FFCCCC"/>
            </a:solidFill>
            <a:ln w="12700">
              <a:solidFill>
                <a:srgbClr val="000000"/>
              </a:solidFill>
              <a:prstDash val="solid"/>
            </a:ln>
          </c:spPr>
          <c:invertIfNegative val="0"/>
          <c:dLbls>
            <c:dLbl>
              <c:idx val="0"/>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E560-4951-99E3-A8856F9155E0}"/>
                </c:ext>
              </c:extLst>
            </c:dLbl>
            <c:dLbl>
              <c:idx val="1"/>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E560-4951-99E3-A8856F9155E0}"/>
                </c:ext>
              </c:extLst>
            </c:dLbl>
            <c:dLbl>
              <c:idx val="2"/>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E560-4951-99E3-A8856F9155E0}"/>
                </c:ext>
              </c:extLst>
            </c:dLbl>
            <c:numFmt formatCode="#,##0.0_);[Red]\(#,##0.0\)" sourceLinked="0"/>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'結果(感染対策)'!$U$49:$U$56</c:f>
              <c:strCache>
                <c:ptCount val="8"/>
                <c:pt idx="0">
                  <c:v>空調方式および個別制御性</c:v>
                </c:pt>
                <c:pt idx="1">
                  <c:v>換気量</c:v>
                </c:pt>
                <c:pt idx="2">
                  <c:v>自然換気性能</c:v>
                </c:pt>
                <c:pt idx="3">
                  <c:v>維持管理用機能の確保</c:v>
                </c:pt>
                <c:pt idx="4">
                  <c:v>維持保全計画</c:v>
                </c:pt>
                <c:pt idx="5">
                  <c:v>定期調査・検査報告書</c:v>
                </c:pt>
                <c:pt idx="6">
                  <c:v>維持管理レベル</c:v>
                </c:pt>
                <c:pt idx="7">
                  <c:v>健康維持・増進プログラム</c:v>
                </c:pt>
              </c:strCache>
            </c:strRef>
          </c:cat>
          <c:val>
            <c:numRef>
              <c:f>'結果(感染対策)'!$V$49:$V$56</c:f>
              <c:numCache>
                <c:formatCode>0.0</c:formatCode>
                <c:ptCount val="8"/>
                <c:pt idx="0">
                  <c:v>3</c:v>
                </c:pt>
                <c:pt idx="1">
                  <c:v>3</c:v>
                </c:pt>
                <c:pt idx="2">
                  <c:v>3</c:v>
                </c:pt>
                <c:pt idx="3">
                  <c:v>3</c:v>
                </c:pt>
                <c:pt idx="4">
                  <c:v>3</c:v>
                </c:pt>
                <c:pt idx="5">
                  <c:v>3</c:v>
                </c:pt>
                <c:pt idx="6">
                  <c:v>3</c:v>
                </c:pt>
                <c:pt idx="7">
                  <c:v>3</c:v>
                </c:pt>
              </c:numCache>
            </c:numRef>
          </c:val>
          <c:extLst>
            <c:ext xmlns:c16="http://schemas.microsoft.com/office/drawing/2014/chart" uri="{C3380CC4-5D6E-409C-BE32-E72D297353CC}">
              <c16:uniqueId val="{00000003-E560-4951-99E3-A8856F9155E0}"/>
            </c:ext>
          </c:extLst>
        </c:ser>
        <c:dLbls>
          <c:showLegendKey val="0"/>
          <c:showVal val="1"/>
          <c:showCatName val="0"/>
          <c:showSerName val="0"/>
          <c:showPercent val="0"/>
          <c:showBubbleSize val="0"/>
        </c:dLbls>
        <c:gapWidth val="40"/>
        <c:axId val="162885368"/>
        <c:axId val="162885760"/>
      </c:barChart>
      <c:catAx>
        <c:axId val="1628853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700"/>
            </a:pPr>
            <a:endParaRPr lang="ja-JP"/>
          </a:p>
        </c:txPr>
        <c:crossAx val="162885760"/>
        <c:crossesAt val="0"/>
        <c:auto val="1"/>
        <c:lblAlgn val="ctr"/>
        <c:lblOffset val="10"/>
        <c:tickLblSkip val="1"/>
        <c:tickMarkSkip val="1"/>
        <c:noMultiLvlLbl val="0"/>
      </c:catAx>
      <c:valAx>
        <c:axId val="16288576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288536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3960442444694419"/>
        </c:manualLayout>
      </c:layout>
      <c:barChart>
        <c:barDir val="col"/>
        <c:grouping val="clustered"/>
        <c:varyColors val="0"/>
        <c:ser>
          <c:idx val="0"/>
          <c:order val="0"/>
          <c:spPr>
            <a:solidFill>
              <a:schemeClr val="accent5">
                <a:lumMod val="20000"/>
                <a:lumOff val="80000"/>
              </a:schemeClr>
            </a:solidFill>
            <a:ln w="12700">
              <a:solidFill>
                <a:srgbClr val="000000"/>
              </a:solidFill>
              <a:prstDash val="solid"/>
            </a:ln>
          </c:spPr>
          <c:invertIfNegative val="0"/>
          <c:dLbls>
            <c:dLbl>
              <c:idx val="0"/>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20B5-4D6D-8CCA-8D06BB0B9979}"/>
                </c:ext>
              </c:extLst>
            </c:dLbl>
            <c:dLbl>
              <c:idx val="1"/>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20B5-4D6D-8CCA-8D06BB0B9979}"/>
                </c:ext>
              </c:extLst>
            </c:dLbl>
            <c:dLbl>
              <c:idx val="2"/>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20B5-4D6D-8CCA-8D06BB0B9979}"/>
                </c:ext>
              </c:extLst>
            </c:dLbl>
            <c:numFmt formatCode="#,##0.0_);[Red]\(#,##0.0\)" sourceLinked="0"/>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'結果(感染対策)'!$X$49:$X$51</c:f>
              <c:strCache>
                <c:ptCount val="3"/>
                <c:pt idx="0">
                  <c:v>設備機器の区画別運用の可変性</c:v>
                </c:pt>
                <c:pt idx="1">
                  <c:v>情報共有インフラ</c:v>
                </c:pt>
                <c:pt idx="2">
                  <c:v>健康維持・増進プログラム</c:v>
                </c:pt>
              </c:strCache>
            </c:strRef>
          </c:cat>
          <c:val>
            <c:numRef>
              <c:f>'結果(感染対策)'!$Y$49:$Y$51</c:f>
              <c:numCache>
                <c:formatCode>0.0</c:formatCode>
                <c:ptCount val="3"/>
                <c:pt idx="0">
                  <c:v>3</c:v>
                </c:pt>
                <c:pt idx="1">
                  <c:v>3</c:v>
                </c:pt>
                <c:pt idx="2">
                  <c:v>3</c:v>
                </c:pt>
              </c:numCache>
            </c:numRef>
          </c:val>
          <c:extLst>
            <c:ext xmlns:c16="http://schemas.microsoft.com/office/drawing/2014/chart" uri="{C3380CC4-5D6E-409C-BE32-E72D297353CC}">
              <c16:uniqueId val="{00000003-20B5-4D6D-8CCA-8D06BB0B9979}"/>
            </c:ext>
          </c:extLst>
        </c:ser>
        <c:dLbls>
          <c:showLegendKey val="0"/>
          <c:showVal val="1"/>
          <c:showCatName val="0"/>
          <c:showSerName val="0"/>
          <c:showPercent val="0"/>
          <c:showBubbleSize val="0"/>
        </c:dLbls>
        <c:gapWidth val="40"/>
        <c:axId val="165117456"/>
        <c:axId val="165114712"/>
      </c:barChart>
      <c:catAx>
        <c:axId val="1651174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700"/>
            </a:pPr>
            <a:endParaRPr lang="ja-JP"/>
          </a:p>
        </c:txPr>
        <c:crossAx val="165114712"/>
        <c:crossesAt val="0"/>
        <c:auto val="1"/>
        <c:lblAlgn val="ctr"/>
        <c:lblOffset val="10"/>
        <c:tickLblSkip val="1"/>
        <c:tickMarkSkip val="1"/>
        <c:noMultiLvlLbl val="0"/>
      </c:catAx>
      <c:valAx>
        <c:axId val="165114712"/>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5117456"/>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312583320746292"/>
          <c:y val="0.12270225179826688"/>
          <c:w val="0.53612087062928648"/>
          <c:h val="0.83713472232559982"/>
        </c:manualLayout>
      </c:layout>
      <c:radarChart>
        <c:radarStyle val="filled"/>
        <c:varyColors val="0"/>
        <c:ser>
          <c:idx val="1"/>
          <c:order val="0"/>
          <c:spPr>
            <a:noFill/>
            <a:ln w="3175">
              <a:solidFill>
                <a:srgbClr val="000000"/>
              </a:solidFill>
              <a:prstDash val="solid"/>
            </a:ln>
          </c:spPr>
          <c:cat>
            <c:strRef>
              <c:f>結果!$V$8:$V$10</c:f>
              <c:strCache>
                <c:ptCount val="3"/>
                <c:pt idx="0">
                  <c:v>Qw2 
健康性・快適性</c:v>
                </c:pt>
                <c:pt idx="1">
                  <c:v>Qw3 
知的生産性向上</c:v>
                </c:pt>
                <c:pt idx="2">
                  <c:v>Qw1 
安全・安心性</c:v>
                </c:pt>
              </c:strCache>
            </c:strRef>
          </c:cat>
          <c:val>
            <c:numRef>
              <c:f>結果!$X$8:$X$10</c:f>
              <c:numCache>
                <c:formatCode>General</c:formatCode>
                <c:ptCount val="3"/>
                <c:pt idx="0">
                  <c:v>4</c:v>
                </c:pt>
                <c:pt idx="1">
                  <c:v>4</c:v>
                </c:pt>
                <c:pt idx="2">
                  <c:v>4</c:v>
                </c:pt>
              </c:numCache>
            </c:numRef>
          </c:val>
          <c:extLst>
            <c:ext xmlns:c16="http://schemas.microsoft.com/office/drawing/2014/chart" uri="{C3380CC4-5D6E-409C-BE32-E72D297353CC}">
              <c16:uniqueId val="{00000001-04F0-40E4-999C-98689E1F35B7}"/>
            </c:ext>
          </c:extLst>
        </c:ser>
        <c:ser>
          <c:idx val="2"/>
          <c:order val="1"/>
          <c:spPr>
            <a:noFill/>
            <a:ln w="12700">
              <a:solidFill>
                <a:srgbClr val="000000"/>
              </a:solidFill>
              <a:prstDash val="solid"/>
            </a:ln>
          </c:spPr>
          <c:cat>
            <c:strRef>
              <c:f>結果!$V$8:$V$10</c:f>
              <c:strCache>
                <c:ptCount val="3"/>
                <c:pt idx="0">
                  <c:v>Qw2 
健康性・快適性</c:v>
                </c:pt>
                <c:pt idx="1">
                  <c:v>Qw3 
知的生産性向上</c:v>
                </c:pt>
                <c:pt idx="2">
                  <c:v>Qw1 
安全・安心性</c:v>
                </c:pt>
              </c:strCache>
            </c:strRef>
          </c:cat>
          <c:val>
            <c:numRef>
              <c:f>結果!$Y$8:$Y$10</c:f>
              <c:numCache>
                <c:formatCode>General</c:formatCode>
                <c:ptCount val="3"/>
                <c:pt idx="0">
                  <c:v>2</c:v>
                </c:pt>
                <c:pt idx="1">
                  <c:v>2</c:v>
                </c:pt>
                <c:pt idx="2">
                  <c:v>2</c:v>
                </c:pt>
              </c:numCache>
            </c:numRef>
          </c:val>
          <c:extLst>
            <c:ext xmlns:c16="http://schemas.microsoft.com/office/drawing/2014/chart" uri="{C3380CC4-5D6E-409C-BE32-E72D297353CC}">
              <c16:uniqueId val="{00000002-04F0-40E4-999C-98689E1F35B7}"/>
            </c:ext>
          </c:extLst>
        </c:ser>
        <c:ser>
          <c:idx val="3"/>
          <c:order val="2"/>
          <c:spPr>
            <a:pattFill prst="pct50">
              <a:fgClr>
                <a:srgbClr val="CCCCFF"/>
              </a:fgClr>
              <a:bgClr>
                <a:srgbClr val="FFFFFF"/>
              </a:bgClr>
            </a:pattFill>
            <a:ln w="12700">
              <a:solidFill>
                <a:srgbClr val="002060"/>
              </a:solidFill>
              <a:prstDash val="solid"/>
            </a:ln>
          </c:spPr>
          <c:cat>
            <c:strRef>
              <c:f>結果!$V$8:$V$10</c:f>
              <c:strCache>
                <c:ptCount val="3"/>
                <c:pt idx="0">
                  <c:v>Qw2 
健康性・快適性</c:v>
                </c:pt>
                <c:pt idx="1">
                  <c:v>Qw3 
知的生産性向上</c:v>
                </c:pt>
                <c:pt idx="2">
                  <c:v>Qw1 
安全・安心性</c:v>
                </c:pt>
              </c:strCache>
            </c:strRef>
          </c:cat>
          <c:val>
            <c:numRef>
              <c:f>結果!$Z$8:$Z$10</c:f>
              <c:numCache>
                <c:formatCode>General</c:formatCode>
                <c:ptCount val="3"/>
                <c:pt idx="0">
                  <c:v>3</c:v>
                </c:pt>
                <c:pt idx="1">
                  <c:v>3</c:v>
                </c:pt>
                <c:pt idx="2">
                  <c:v>3.1</c:v>
                </c:pt>
              </c:numCache>
            </c:numRef>
          </c:val>
          <c:extLst>
            <c:ext xmlns:c16="http://schemas.microsoft.com/office/drawing/2014/chart" uri="{C3380CC4-5D6E-409C-BE32-E72D297353CC}">
              <c16:uniqueId val="{00000003-04F0-40E4-999C-98689E1F35B7}"/>
            </c:ext>
          </c:extLst>
        </c:ser>
        <c:ser>
          <c:idx val="4"/>
          <c:order val="3"/>
          <c:spPr>
            <a:noFill/>
            <a:ln w="3175">
              <a:solidFill>
                <a:srgbClr val="FF0000"/>
              </a:solidFill>
              <a:prstDash val="solid"/>
            </a:ln>
          </c:spPr>
          <c:cat>
            <c:strRef>
              <c:f>結果!$V$8:$V$10</c:f>
              <c:strCache>
                <c:ptCount val="3"/>
                <c:pt idx="0">
                  <c:v>Qw2 
健康性・快適性</c:v>
                </c:pt>
                <c:pt idx="1">
                  <c:v>Qw3 
知的生産性向上</c:v>
                </c:pt>
                <c:pt idx="2">
                  <c:v>Qw1 
安全・安心性</c:v>
                </c:pt>
              </c:strCache>
            </c:strRef>
          </c:cat>
          <c:val>
            <c:numRef>
              <c:f>結果!$AA$8:$AA$10</c:f>
              <c:numCache>
                <c:formatCode>General</c:formatCode>
                <c:ptCount val="3"/>
                <c:pt idx="0">
                  <c:v>3</c:v>
                </c:pt>
                <c:pt idx="1">
                  <c:v>3</c:v>
                </c:pt>
                <c:pt idx="2">
                  <c:v>3</c:v>
                </c:pt>
              </c:numCache>
            </c:numRef>
          </c:val>
          <c:extLst>
            <c:ext xmlns:c16="http://schemas.microsoft.com/office/drawing/2014/chart" uri="{C3380CC4-5D6E-409C-BE32-E72D297353CC}">
              <c16:uniqueId val="{00000004-04F0-40E4-999C-98689E1F35B7}"/>
            </c:ext>
          </c:extLst>
        </c:ser>
        <c:dLbls>
          <c:showLegendKey val="0"/>
          <c:showVal val="0"/>
          <c:showCatName val="0"/>
          <c:showSerName val="0"/>
          <c:showPercent val="0"/>
          <c:showBubbleSize val="0"/>
        </c:dLbls>
        <c:axId val="162886152"/>
        <c:axId val="162888504"/>
      </c:radarChart>
      <c:catAx>
        <c:axId val="16288615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050" b="1" i="0" u="none" strike="noStrike" baseline="0">
                <a:solidFill>
                  <a:srgbClr val="000000"/>
                </a:solidFill>
                <a:latin typeface="ＭＳ Ｐゴシック"/>
                <a:ea typeface="ＭＳ Ｐゴシック"/>
                <a:cs typeface="ＭＳ Ｐゴシック"/>
              </a:defRPr>
            </a:pPr>
            <a:endParaRPr lang="ja-JP"/>
          </a:p>
        </c:txPr>
        <c:crossAx val="162888504"/>
        <c:crosses val="autoZero"/>
        <c:auto val="0"/>
        <c:lblAlgn val="ctr"/>
        <c:lblOffset val="100"/>
        <c:noMultiLvlLbl val="0"/>
      </c:catAx>
      <c:valAx>
        <c:axId val="162888504"/>
        <c:scaling>
          <c:orientation val="minMax"/>
          <c:max val="5"/>
          <c:min val="1"/>
        </c:scaling>
        <c:delete val="0"/>
        <c:axPos val="l"/>
        <c:majorGridlines>
          <c:spPr>
            <a:ln w="3175">
              <a:solidFill>
                <a:srgbClr val="000000"/>
              </a:solidFill>
              <a:prstDash val="solid"/>
            </a:ln>
          </c:spPr>
        </c:majorGridlines>
        <c:numFmt formatCode="#,##0_);[Red]\(#,##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162886152"/>
        <c:crosses val="autoZero"/>
        <c:crossBetween val="between"/>
        <c:majorUnit val="1"/>
      </c:valAx>
      <c:spPr>
        <a:noFill/>
        <a:ln w="25400">
          <a:noFill/>
        </a:ln>
      </c:spPr>
    </c:plotArea>
    <c:plotVisOnly val="0"/>
    <c:dispBlanksAs val="gap"/>
    <c:showDLblsOverMax val="0"/>
  </c:chart>
  <c:spPr>
    <a:noFill/>
    <a:ln w="6350">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008580205501216E-2"/>
          <c:y val="8.4337556585771398E-2"/>
          <c:w val="0.90462555408004719"/>
          <c:h val="0.72289369262310754"/>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layout>
                <c:manualLayout>
                  <c:x val="0"/>
                  <c:y val="0.1280258637150152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7D-4105-B8C5-257F9A2423C4}"/>
                </c:ext>
              </c:extLst>
            </c:dLbl>
            <c:dLbl>
              <c:idx val="1"/>
              <c:layout>
                <c:manualLayout>
                  <c:x val="-5.4807538258740775E-17"/>
                  <c:y val="0.1280258637150152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7D-4105-B8C5-257F9A2423C4}"/>
                </c:ext>
              </c:extLst>
            </c:dLbl>
            <c:dLbl>
              <c:idx val="2"/>
              <c:layout>
                <c:manualLayout>
                  <c:x val="0"/>
                  <c:y val="0.1204949305553084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7D-4105-B8C5-257F9A2423C4}"/>
                </c:ext>
              </c:extLst>
            </c:dLbl>
            <c:dLbl>
              <c:idx val="3"/>
              <c:layout>
                <c:manualLayout>
                  <c:x val="0"/>
                  <c:y val="0.1280258637150152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7D-4105-B8C5-257F9A2423C4}"/>
                </c:ext>
              </c:extLst>
            </c:dLbl>
            <c:dLbl>
              <c:idx val="4"/>
              <c:layout>
                <c:manualLayout>
                  <c:x val="0"/>
                  <c:y val="0.1280258637150152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07D-4105-B8C5-257F9A2423C4}"/>
                </c:ext>
              </c:extLst>
            </c:dLbl>
            <c:dLbl>
              <c:idx val="5"/>
              <c:layout>
                <c:manualLayout>
                  <c:x val="0"/>
                  <c:y val="0.1280258637150152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07D-4105-B8C5-257F9A2423C4}"/>
                </c:ext>
              </c:extLst>
            </c:dLbl>
            <c:numFmt formatCode="#,##0.0_);[Red]\(#,##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結果!$R$49:$R$53</c:f>
              <c:strCache>
                <c:ptCount val="5"/>
                <c:pt idx="0">
                  <c:v>災害対応</c:v>
                </c:pt>
                <c:pt idx="1">
                  <c:v>防犯、非常時対応</c:v>
                </c:pt>
                <c:pt idx="2">
                  <c:v>有害物質対策</c:v>
                </c:pt>
                <c:pt idx="3">
                  <c:v>水質安全性</c:v>
                </c:pt>
                <c:pt idx="4">
                  <c:v>ユニバーサルデザイン</c:v>
                </c:pt>
              </c:strCache>
            </c:strRef>
          </c:cat>
          <c:val>
            <c:numRef>
              <c:f>結果!$S$49:$S$53</c:f>
              <c:numCache>
                <c:formatCode>0.0</c:formatCode>
                <c:ptCount val="5"/>
                <c:pt idx="0">
                  <c:v>3.3</c:v>
                </c:pt>
                <c:pt idx="1">
                  <c:v>3</c:v>
                </c:pt>
                <c:pt idx="2">
                  <c:v>3</c:v>
                </c:pt>
                <c:pt idx="3">
                  <c:v>3</c:v>
                </c:pt>
                <c:pt idx="4">
                  <c:v>3</c:v>
                </c:pt>
              </c:numCache>
            </c:numRef>
          </c:val>
          <c:extLst>
            <c:ext xmlns:c16="http://schemas.microsoft.com/office/drawing/2014/chart" uri="{C3380CC4-5D6E-409C-BE32-E72D297353CC}">
              <c16:uniqueId val="{00000000-CEB3-4DCF-A234-B140626EA522}"/>
            </c:ext>
          </c:extLst>
        </c:ser>
        <c:dLbls>
          <c:dLblPos val="outEnd"/>
          <c:showLegendKey val="0"/>
          <c:showVal val="1"/>
          <c:showCatName val="0"/>
          <c:showSerName val="0"/>
          <c:showPercent val="0"/>
          <c:showBubbleSize val="0"/>
        </c:dLbls>
        <c:gapWidth val="40"/>
        <c:axId val="162887720"/>
        <c:axId val="162888896"/>
      </c:barChart>
      <c:catAx>
        <c:axId val="162887720"/>
        <c:scaling>
          <c:orientation val="minMax"/>
        </c:scaling>
        <c:delete val="0"/>
        <c:axPos val="b"/>
        <c:numFmt formatCode="General" sourceLinked="1"/>
        <c:majorTickMark val="none"/>
        <c:minorTickMark val="none"/>
        <c:tickLblPos val="none"/>
        <c:spPr>
          <a:ln w="3175">
            <a:solidFill>
              <a:srgbClr val="000000"/>
            </a:solidFill>
            <a:prstDash val="solid"/>
          </a:ln>
        </c:spPr>
        <c:crossAx val="162888896"/>
        <c:crossesAt val="0"/>
        <c:auto val="1"/>
        <c:lblAlgn val="ctr"/>
        <c:lblOffset val="100"/>
        <c:tickMarkSkip val="1"/>
        <c:noMultiLvlLbl val="0"/>
      </c:catAx>
      <c:valAx>
        <c:axId val="16288889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288772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5468614788274E-2"/>
          <c:y val="8.4337597472695883E-2"/>
          <c:w val="0.93602058257704168"/>
          <c:h val="0.72891780672830009"/>
        </c:manualLayout>
      </c:layout>
      <c:barChart>
        <c:barDir val="col"/>
        <c:grouping val="clustered"/>
        <c:varyColors val="0"/>
        <c:ser>
          <c:idx val="0"/>
          <c:order val="0"/>
          <c:spPr>
            <a:solidFill>
              <a:srgbClr val="FFCCCC"/>
            </a:solidFill>
            <a:ln w="12700">
              <a:solidFill>
                <a:srgbClr val="000000"/>
              </a:solidFill>
              <a:prstDash val="solid"/>
            </a:ln>
          </c:spPr>
          <c:invertIfNegative val="0"/>
          <c:dLbls>
            <c:dLbl>
              <c:idx val="0"/>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3517-426F-8A3A-26B98C5D97FF}"/>
                </c:ext>
              </c:extLst>
            </c:dLbl>
            <c:dLbl>
              <c:idx val="1"/>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3517-426F-8A3A-26B98C5D97FF}"/>
                </c:ext>
              </c:extLst>
            </c:dLbl>
            <c:dLbl>
              <c:idx val="2"/>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3517-426F-8A3A-26B98C5D97FF}"/>
                </c:ext>
              </c:extLst>
            </c:dLbl>
            <c:numFmt formatCode="#,##0.0_);[Red]\(#,##0.0\)" sourceLinked="0"/>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結果!$U$49:$U$56</c:f>
              <c:strCache>
                <c:ptCount val="8"/>
                <c:pt idx="0">
                  <c:v>デザイン性</c:v>
                </c:pt>
                <c:pt idx="1">
                  <c:v>リフレッシュ</c:v>
                </c:pt>
                <c:pt idx="2">
                  <c:v>運動</c:v>
                </c:pt>
                <c:pt idx="3">
                  <c:v>音環境</c:v>
                </c:pt>
                <c:pt idx="4">
                  <c:v>光・視環境</c:v>
                </c:pt>
                <c:pt idx="5">
                  <c:v>熱・空気環境</c:v>
                </c:pt>
                <c:pt idx="6">
                  <c:v>維持管理計画</c:v>
                </c:pt>
                <c:pt idx="7">
                  <c:v>満足度調査</c:v>
                </c:pt>
              </c:strCache>
            </c:strRef>
          </c:cat>
          <c:val>
            <c:numRef>
              <c:f>結果!$V$49:$V$56</c:f>
              <c:numCache>
                <c:formatCode>0.0</c:formatCode>
                <c:ptCount val="8"/>
                <c:pt idx="0">
                  <c:v>3</c:v>
                </c:pt>
                <c:pt idx="1">
                  <c:v>3</c:v>
                </c:pt>
                <c:pt idx="2">
                  <c:v>3</c:v>
                </c:pt>
                <c:pt idx="3">
                  <c:v>3</c:v>
                </c:pt>
                <c:pt idx="4">
                  <c:v>3</c:v>
                </c:pt>
                <c:pt idx="5">
                  <c:v>3</c:v>
                </c:pt>
                <c:pt idx="6">
                  <c:v>3</c:v>
                </c:pt>
                <c:pt idx="7">
                  <c:v>3</c:v>
                </c:pt>
              </c:numCache>
            </c:numRef>
          </c:val>
          <c:extLst>
            <c:ext xmlns:c16="http://schemas.microsoft.com/office/drawing/2014/chart" uri="{C3380CC4-5D6E-409C-BE32-E72D297353CC}">
              <c16:uniqueId val="{00000003-2288-4330-AD85-943F74F1E56A}"/>
            </c:ext>
          </c:extLst>
        </c:ser>
        <c:dLbls>
          <c:showLegendKey val="0"/>
          <c:showVal val="1"/>
          <c:showCatName val="0"/>
          <c:showSerName val="0"/>
          <c:showPercent val="0"/>
          <c:showBubbleSize val="0"/>
        </c:dLbls>
        <c:gapWidth val="40"/>
        <c:axId val="162885368"/>
        <c:axId val="162885760"/>
      </c:barChart>
      <c:catAx>
        <c:axId val="162885368"/>
        <c:scaling>
          <c:orientation val="minMax"/>
        </c:scaling>
        <c:delete val="0"/>
        <c:axPos val="b"/>
        <c:numFmt formatCode="General" sourceLinked="1"/>
        <c:majorTickMark val="none"/>
        <c:minorTickMark val="none"/>
        <c:tickLblPos val="none"/>
        <c:spPr>
          <a:ln w="3175">
            <a:solidFill>
              <a:srgbClr val="000000"/>
            </a:solidFill>
            <a:prstDash val="solid"/>
          </a:ln>
        </c:spPr>
        <c:crossAx val="162885760"/>
        <c:crossesAt val="0"/>
        <c:auto val="1"/>
        <c:lblAlgn val="ctr"/>
        <c:lblOffset val="100"/>
        <c:tickMarkSkip val="1"/>
        <c:noMultiLvlLbl val="0"/>
      </c:catAx>
      <c:valAx>
        <c:axId val="16288576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288536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chemeClr val="accent5">
                <a:lumMod val="20000"/>
                <a:lumOff val="80000"/>
              </a:schemeClr>
            </a:solidFill>
            <a:ln w="12700">
              <a:solidFill>
                <a:srgbClr val="000000"/>
              </a:solidFill>
              <a:prstDash val="solid"/>
            </a:ln>
          </c:spPr>
          <c:invertIfNegative val="0"/>
          <c:dLbls>
            <c:dLbl>
              <c:idx val="0"/>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A8D2-4E99-8671-2D8B3CC1A7FC}"/>
                </c:ext>
              </c:extLst>
            </c:dLbl>
            <c:dLbl>
              <c:idx val="1"/>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A8D2-4E99-8671-2D8B3CC1A7FC}"/>
                </c:ext>
              </c:extLst>
            </c:dLbl>
            <c:dLbl>
              <c:idx val="2"/>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A8D2-4E99-8671-2D8B3CC1A7FC}"/>
                </c:ext>
              </c:extLst>
            </c:dLbl>
            <c:numFmt formatCode="#,##0.0_);[Red]\(#,##0.0\)" sourceLinked="0"/>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結果!$X$49:$X$53</c:f>
              <c:strCache>
                <c:ptCount val="5"/>
                <c:pt idx="0">
                  <c:v>空間・内装</c:v>
                </c:pt>
                <c:pt idx="1">
                  <c:v>作業環境</c:v>
                </c:pt>
                <c:pt idx="2">
                  <c:v>移動空間・コミュニケーション</c:v>
                </c:pt>
                <c:pt idx="3">
                  <c:v>情報通信</c:v>
                </c:pt>
                <c:pt idx="4">
                  <c:v>健康性サービス</c:v>
                </c:pt>
              </c:strCache>
            </c:strRef>
          </c:cat>
          <c:val>
            <c:numRef>
              <c:f>結果!$Y$49:$Y$53</c:f>
              <c:numCache>
                <c:formatCode>0.0</c:formatCode>
                <c:ptCount val="5"/>
                <c:pt idx="0">
                  <c:v>3</c:v>
                </c:pt>
                <c:pt idx="1">
                  <c:v>3</c:v>
                </c:pt>
                <c:pt idx="2">
                  <c:v>3</c:v>
                </c:pt>
                <c:pt idx="3">
                  <c:v>3</c:v>
                </c:pt>
                <c:pt idx="4">
                  <c:v>3</c:v>
                </c:pt>
              </c:numCache>
            </c:numRef>
          </c:val>
          <c:extLst>
            <c:ext xmlns:c16="http://schemas.microsoft.com/office/drawing/2014/chart" uri="{C3380CC4-5D6E-409C-BE32-E72D297353CC}">
              <c16:uniqueId val="{00000003-E1AB-4A71-BD36-FA260891FA44}"/>
            </c:ext>
          </c:extLst>
        </c:ser>
        <c:dLbls>
          <c:showLegendKey val="0"/>
          <c:showVal val="1"/>
          <c:showCatName val="0"/>
          <c:showSerName val="0"/>
          <c:showPercent val="0"/>
          <c:showBubbleSize val="0"/>
        </c:dLbls>
        <c:gapWidth val="40"/>
        <c:axId val="165117456"/>
        <c:axId val="165114712"/>
      </c:barChart>
      <c:catAx>
        <c:axId val="165117456"/>
        <c:scaling>
          <c:orientation val="minMax"/>
        </c:scaling>
        <c:delete val="0"/>
        <c:axPos val="b"/>
        <c:numFmt formatCode="General" sourceLinked="1"/>
        <c:majorTickMark val="none"/>
        <c:minorTickMark val="none"/>
        <c:tickLblPos val="none"/>
        <c:spPr>
          <a:ln w="3175">
            <a:solidFill>
              <a:srgbClr val="000000"/>
            </a:solidFill>
            <a:prstDash val="solid"/>
          </a:ln>
        </c:spPr>
        <c:crossAx val="165114712"/>
        <c:crossesAt val="0"/>
        <c:auto val="1"/>
        <c:lblAlgn val="ctr"/>
        <c:lblOffset val="100"/>
        <c:tickMarkSkip val="1"/>
        <c:noMultiLvlLbl val="0"/>
      </c:catAx>
      <c:valAx>
        <c:axId val="165114712"/>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5117456"/>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236870310825297E-2"/>
          <c:y val="4.4176706827309238E-2"/>
          <c:w val="0.88170492208919193"/>
          <c:h val="0.72891780672830009"/>
        </c:manualLayout>
      </c:layout>
      <c:barChart>
        <c:barDir val="col"/>
        <c:grouping val="clustered"/>
        <c:varyColors val="0"/>
        <c:ser>
          <c:idx val="0"/>
          <c:order val="0"/>
          <c:tx>
            <c:strRef>
              <c:f>結果!$AJ$50</c:f>
              <c:strCache>
                <c:ptCount val="1"/>
                <c:pt idx="0">
                  <c:v>Score(RoundDown)</c:v>
                </c:pt>
              </c:strCache>
            </c:strRef>
          </c:tx>
          <c:spPr>
            <a:solidFill>
              <a:schemeClr val="accent4">
                <a:lumMod val="20000"/>
                <a:lumOff val="80000"/>
              </a:schemeClr>
            </a:solidFill>
            <a:ln w="12700">
              <a:solidFill>
                <a:srgbClr val="000000"/>
              </a:solidFill>
              <a:prstDash val="solid"/>
            </a:ln>
          </c:spPr>
          <c:invertIfNegative val="0"/>
          <c:dLbls>
            <c:dLbl>
              <c:idx val="0"/>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0C49-419A-B325-FB062575B0CD}"/>
                </c:ext>
              </c:extLst>
            </c:dLbl>
            <c:dLbl>
              <c:idx val="1"/>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0C49-419A-B325-FB062575B0CD}"/>
                </c:ext>
              </c:extLst>
            </c:dLbl>
            <c:dLbl>
              <c:idx val="2"/>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0C49-419A-B325-FB062575B0CD}"/>
                </c:ext>
              </c:extLst>
            </c:dLbl>
            <c:numFmt formatCode="#,##0.0_);[Red]\(#,##0.0\)" sourceLinked="0"/>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結果!$AI$51:$AI$53</c:f>
              <c:strCache>
                <c:ptCount val="3"/>
                <c:pt idx="0">
                  <c:v>建築・設備</c:v>
                </c:pt>
                <c:pt idx="1">
                  <c:v>維持管理</c:v>
                </c:pt>
                <c:pt idx="2">
                  <c:v>ﾌﾟﾛｸﾞﾗﾑ</c:v>
                </c:pt>
              </c:strCache>
            </c:strRef>
          </c:cat>
          <c:val>
            <c:numRef>
              <c:f>結果!$AJ$51:$AJ$53</c:f>
              <c:numCache>
                <c:formatCode>0.0</c:formatCode>
                <c:ptCount val="3"/>
                <c:pt idx="0">
                  <c:v>3</c:v>
                </c:pt>
                <c:pt idx="1">
                  <c:v>3</c:v>
                </c:pt>
                <c:pt idx="2">
                  <c:v>3</c:v>
                </c:pt>
              </c:numCache>
            </c:numRef>
          </c:val>
          <c:extLst>
            <c:ext xmlns:c16="http://schemas.microsoft.com/office/drawing/2014/chart" uri="{C3380CC4-5D6E-409C-BE32-E72D297353CC}">
              <c16:uniqueId val="{00000003-641C-488C-BA59-5B1CBD481B84}"/>
            </c:ext>
          </c:extLst>
        </c:ser>
        <c:dLbls>
          <c:showLegendKey val="0"/>
          <c:showVal val="1"/>
          <c:showCatName val="0"/>
          <c:showSerName val="0"/>
          <c:showPercent val="0"/>
          <c:showBubbleSize val="0"/>
        </c:dLbls>
        <c:gapWidth val="70"/>
        <c:axId val="165116672"/>
        <c:axId val="165112360"/>
      </c:barChart>
      <c:catAx>
        <c:axId val="165116672"/>
        <c:scaling>
          <c:orientation val="minMax"/>
        </c:scaling>
        <c:delete val="0"/>
        <c:axPos val="b"/>
        <c:numFmt formatCode="General" sourceLinked="1"/>
        <c:majorTickMark val="none"/>
        <c:minorTickMark val="none"/>
        <c:tickLblPos val="none"/>
        <c:spPr>
          <a:ln w="3175">
            <a:solidFill>
              <a:srgbClr val="000000"/>
            </a:solidFill>
            <a:prstDash val="solid"/>
          </a:ln>
        </c:spPr>
        <c:crossAx val="165112360"/>
        <c:crossesAt val="0"/>
        <c:auto val="1"/>
        <c:lblAlgn val="ctr"/>
        <c:lblOffset val="100"/>
        <c:tickMarkSkip val="1"/>
        <c:noMultiLvlLbl val="0"/>
      </c:catAx>
      <c:valAx>
        <c:axId val="16511236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5116672"/>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236870310825297E-2"/>
          <c:y val="4.4176706827309238E-2"/>
          <c:w val="0.91476229334312043"/>
          <c:h val="0.72891780672830009"/>
        </c:manualLayout>
      </c:layout>
      <c:barChart>
        <c:barDir val="col"/>
        <c:grouping val="clustered"/>
        <c:varyColors val="0"/>
        <c:ser>
          <c:idx val="0"/>
          <c:order val="0"/>
          <c:spPr>
            <a:solidFill>
              <a:srgbClr val="92D050"/>
            </a:solidFill>
            <a:ln w="12700">
              <a:solidFill>
                <a:srgbClr val="000000"/>
              </a:solidFill>
              <a:prstDash val="solid"/>
            </a:ln>
          </c:spPr>
          <c:invertIfNegative val="0"/>
          <c:dLbls>
            <c:dLbl>
              <c:idx val="0"/>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8C99-42A1-9169-AD132056ACEA}"/>
                </c:ext>
              </c:extLst>
            </c:dLbl>
            <c:dLbl>
              <c:idx val="1"/>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8C99-42A1-9169-AD132056ACEA}"/>
                </c:ext>
              </c:extLst>
            </c:dLbl>
            <c:dLbl>
              <c:idx val="2"/>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8C99-42A1-9169-AD132056ACEA}"/>
                </c:ext>
              </c:extLst>
            </c:dLbl>
            <c:numFmt formatCode="#,##0.0_);[Red]\(#,##0.0\)" sourceLinked="0"/>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結果!$AB$50:$AB$53</c:f>
              <c:strCache>
                <c:ptCount val="4"/>
                <c:pt idx="0">
                  <c:v>作業効率</c:v>
                </c:pt>
                <c:pt idx="1">
                  <c:v>知識創造</c:v>
                </c:pt>
                <c:pt idx="2">
                  <c:v>人材確保</c:v>
                </c:pt>
                <c:pt idx="3">
                  <c:v>意欲向上</c:v>
                </c:pt>
              </c:strCache>
            </c:strRef>
          </c:cat>
          <c:val>
            <c:numRef>
              <c:f>結果!$AC$50:$AC$53</c:f>
              <c:numCache>
                <c:formatCode>0.0</c:formatCode>
                <c:ptCount val="4"/>
                <c:pt idx="0">
                  <c:v>3</c:v>
                </c:pt>
                <c:pt idx="1">
                  <c:v>3</c:v>
                </c:pt>
                <c:pt idx="2">
                  <c:v>3</c:v>
                </c:pt>
                <c:pt idx="3">
                  <c:v>3</c:v>
                </c:pt>
              </c:numCache>
            </c:numRef>
          </c:val>
          <c:extLst>
            <c:ext xmlns:c16="http://schemas.microsoft.com/office/drawing/2014/chart" uri="{C3380CC4-5D6E-409C-BE32-E72D297353CC}">
              <c16:uniqueId val="{00000003-641C-488C-BA59-5B1CBD481B84}"/>
            </c:ext>
          </c:extLst>
        </c:ser>
        <c:dLbls>
          <c:showLegendKey val="0"/>
          <c:showVal val="1"/>
          <c:showCatName val="0"/>
          <c:showSerName val="0"/>
          <c:showPercent val="0"/>
          <c:showBubbleSize val="0"/>
        </c:dLbls>
        <c:gapWidth val="70"/>
        <c:axId val="165111576"/>
        <c:axId val="165116280"/>
      </c:barChart>
      <c:catAx>
        <c:axId val="165111576"/>
        <c:scaling>
          <c:orientation val="minMax"/>
        </c:scaling>
        <c:delete val="0"/>
        <c:axPos val="b"/>
        <c:numFmt formatCode="General" sourceLinked="1"/>
        <c:majorTickMark val="none"/>
        <c:minorTickMark val="none"/>
        <c:tickLblPos val="none"/>
        <c:spPr>
          <a:ln w="3175">
            <a:solidFill>
              <a:srgbClr val="000000"/>
            </a:solidFill>
            <a:prstDash val="solid"/>
          </a:ln>
        </c:spPr>
        <c:crossAx val="165116280"/>
        <c:crossesAt val="0"/>
        <c:auto val="1"/>
        <c:lblAlgn val="ctr"/>
        <c:lblOffset val="100"/>
        <c:tickMarkSkip val="1"/>
        <c:noMultiLvlLbl val="0"/>
      </c:catAx>
      <c:valAx>
        <c:axId val="16511628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5111576"/>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682552081787302E-2"/>
          <c:y val="0"/>
          <c:w val="0.96031744791821272"/>
          <c:h val="1"/>
        </c:manualLayout>
      </c:layout>
      <c:barChart>
        <c:barDir val="bar"/>
        <c:grouping val="percentStacked"/>
        <c:varyColors val="0"/>
        <c:ser>
          <c:idx val="0"/>
          <c:order val="0"/>
          <c:spPr>
            <a:blipFill dpi="0" rotWithShape="1">
              <a:blip xmlns:r="http://schemas.openxmlformats.org/officeDocument/2006/relationships" r:embed="rId1">
                <a:extLst>
                  <a:ext uri="{96DAC541-7B7A-43D3-8B79-37D633B846F1}">
                    <asvg:svgBlip xmlns:asvg="http://schemas.microsoft.com/office/drawing/2016/SVG/main" r:embed="rId2"/>
                  </a:ext>
                </a:extLst>
              </a:blip>
              <a:srcRect/>
              <a:stretch>
                <a:fillRect/>
              </a:stretch>
            </a:blipFill>
            <a:ln w="25400">
              <a:noFill/>
            </a:ln>
          </c:spPr>
          <c:invertIfNegative val="0"/>
          <c:pictureOptions>
            <c:pictureFormat val="stackScale"/>
            <c:pictureStackUnit val="20"/>
          </c:pictureOptions>
          <c:cat>
            <c:strRef>
              <c:f>'結果(感染対策)'!$R$15</c:f>
              <c:strCache>
                <c:ptCount val="1"/>
                <c:pt idx="0">
                  <c:v>Rank(blue star)</c:v>
                </c:pt>
              </c:strCache>
            </c:strRef>
          </c:cat>
          <c:val>
            <c:numRef>
              <c:f>'結果(感染対策)'!$S$15</c:f>
              <c:numCache>
                <c:formatCode>#,##0.0;[Red]\-#,##0.0</c:formatCode>
                <c:ptCount val="1"/>
                <c:pt idx="0">
                  <c:v>0.6</c:v>
                </c:pt>
              </c:numCache>
            </c:numRef>
          </c:val>
          <c:extLst>
            <c:ext xmlns:c16="http://schemas.microsoft.com/office/drawing/2014/chart" uri="{C3380CC4-5D6E-409C-BE32-E72D297353CC}">
              <c16:uniqueId val="{00000000-91F5-430B-A9D0-08994A6E24FF}"/>
            </c:ext>
          </c:extLst>
        </c:ser>
        <c:ser>
          <c:idx val="1"/>
          <c:order val="1"/>
          <c:spPr>
            <a:blipFill dpi="0" rotWithShape="0">
              <a:blip xmlns:r="http://schemas.openxmlformats.org/officeDocument/2006/relationships" r:embed="rId3"/>
              <a:srcRect/>
              <a:stretch>
                <a:fillRect/>
              </a:stretch>
            </a:blipFill>
            <a:ln w="25400">
              <a:noFill/>
            </a:ln>
          </c:spPr>
          <c:invertIfNegative val="0"/>
          <c:pictureOptions>
            <c:pictureFormat val="stackScale"/>
            <c:pictureStackUnit val="20"/>
          </c:pictureOptions>
          <c:cat>
            <c:strRef>
              <c:f>'結果(感染対策)'!$R$15</c:f>
              <c:strCache>
                <c:ptCount val="1"/>
                <c:pt idx="0">
                  <c:v>Rank(blue star)</c:v>
                </c:pt>
              </c:strCache>
            </c:strRef>
          </c:cat>
          <c:val>
            <c:numRef>
              <c:f>'結果(感染対策)'!$S$16</c:f>
              <c:numCache>
                <c:formatCode>#,##0.0;[Red]\-#,##0.0</c:formatCode>
                <c:ptCount val="1"/>
                <c:pt idx="0">
                  <c:v>0.4</c:v>
                </c:pt>
              </c:numCache>
            </c:numRef>
          </c:val>
          <c:extLst>
            <c:ext xmlns:c16="http://schemas.microsoft.com/office/drawing/2014/chart" uri="{C3380CC4-5D6E-409C-BE32-E72D297353CC}">
              <c16:uniqueId val="{00000001-91F5-430B-A9D0-08994A6E24FF}"/>
            </c:ext>
          </c:extLst>
        </c:ser>
        <c:dLbls>
          <c:showLegendKey val="0"/>
          <c:showVal val="0"/>
          <c:showCatName val="0"/>
          <c:showSerName val="0"/>
          <c:showPercent val="0"/>
          <c:showBubbleSize val="0"/>
        </c:dLbls>
        <c:gapWidth val="50"/>
        <c:overlap val="100"/>
        <c:axId val="162887328"/>
        <c:axId val="162890072"/>
      </c:barChart>
      <c:catAx>
        <c:axId val="162887328"/>
        <c:scaling>
          <c:orientation val="minMax"/>
        </c:scaling>
        <c:delete val="1"/>
        <c:axPos val="l"/>
        <c:majorGridlines>
          <c:spPr>
            <a:ln>
              <a:noFill/>
            </a:ln>
          </c:spPr>
        </c:majorGridlines>
        <c:numFmt formatCode="General" sourceLinked="1"/>
        <c:majorTickMark val="out"/>
        <c:minorTickMark val="none"/>
        <c:tickLblPos val="nextTo"/>
        <c:crossAx val="162890072"/>
        <c:crosses val="autoZero"/>
        <c:auto val="1"/>
        <c:lblAlgn val="ctr"/>
        <c:lblOffset val="100"/>
        <c:noMultiLvlLbl val="0"/>
      </c:catAx>
      <c:valAx>
        <c:axId val="162890072"/>
        <c:scaling>
          <c:orientation val="minMax"/>
        </c:scaling>
        <c:delete val="1"/>
        <c:axPos val="b"/>
        <c:majorGridlines>
          <c:spPr>
            <a:ln>
              <a:noFill/>
            </a:ln>
          </c:spPr>
        </c:majorGridlines>
        <c:numFmt formatCode="0%" sourceLinked="1"/>
        <c:majorTickMark val="out"/>
        <c:minorTickMark val="none"/>
        <c:tickLblPos val="nextTo"/>
        <c:crossAx val="162887328"/>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081178760077843"/>
          <c:y val="0.10412681042072773"/>
          <c:w val="0.5494158517925043"/>
          <c:h val="0.84149435021997632"/>
        </c:manualLayout>
      </c:layout>
      <c:radarChart>
        <c:radarStyle val="filled"/>
        <c:varyColors val="0"/>
        <c:ser>
          <c:idx val="1"/>
          <c:order val="0"/>
          <c:spPr>
            <a:noFill/>
            <a:ln w="3175">
              <a:solidFill>
                <a:srgbClr val="000000"/>
              </a:solidFill>
              <a:prstDash val="solid"/>
            </a:ln>
          </c:spPr>
          <c:cat>
            <c:strRef>
              <c:f>'結果(感染対策)'!$V$8:$V$10</c:f>
              <c:strCache>
                <c:ptCount val="3"/>
                <c:pt idx="0">
                  <c:v>②空気感染</c:v>
                </c:pt>
                <c:pt idx="1">
                  <c:v>③その他</c:v>
                </c:pt>
                <c:pt idx="2">
                  <c:v>①飛沫感染</c:v>
                </c:pt>
              </c:strCache>
            </c:strRef>
          </c:cat>
          <c:val>
            <c:numRef>
              <c:f>'結果(感染対策)'!$X$8:$X$10</c:f>
              <c:numCache>
                <c:formatCode>General</c:formatCode>
                <c:ptCount val="3"/>
                <c:pt idx="0">
                  <c:v>4</c:v>
                </c:pt>
                <c:pt idx="1">
                  <c:v>4</c:v>
                </c:pt>
                <c:pt idx="2">
                  <c:v>4</c:v>
                </c:pt>
              </c:numCache>
            </c:numRef>
          </c:val>
          <c:extLst>
            <c:ext xmlns:c16="http://schemas.microsoft.com/office/drawing/2014/chart" uri="{C3380CC4-5D6E-409C-BE32-E72D297353CC}">
              <c16:uniqueId val="{00000000-BAA8-4000-9F34-D82F5E8F2B42}"/>
            </c:ext>
          </c:extLst>
        </c:ser>
        <c:ser>
          <c:idx val="2"/>
          <c:order val="1"/>
          <c:spPr>
            <a:noFill/>
            <a:ln w="12700">
              <a:solidFill>
                <a:srgbClr val="000000"/>
              </a:solidFill>
              <a:prstDash val="solid"/>
            </a:ln>
          </c:spPr>
          <c:cat>
            <c:strRef>
              <c:f>'結果(感染対策)'!$V$8:$V$10</c:f>
              <c:strCache>
                <c:ptCount val="3"/>
                <c:pt idx="0">
                  <c:v>②空気感染</c:v>
                </c:pt>
                <c:pt idx="1">
                  <c:v>③その他</c:v>
                </c:pt>
                <c:pt idx="2">
                  <c:v>①飛沫感染</c:v>
                </c:pt>
              </c:strCache>
            </c:strRef>
          </c:cat>
          <c:val>
            <c:numRef>
              <c:f>'結果(感染対策)'!$Y$8:$Y$10</c:f>
              <c:numCache>
                <c:formatCode>General</c:formatCode>
                <c:ptCount val="3"/>
                <c:pt idx="0">
                  <c:v>2</c:v>
                </c:pt>
                <c:pt idx="1">
                  <c:v>2</c:v>
                </c:pt>
                <c:pt idx="2">
                  <c:v>2</c:v>
                </c:pt>
              </c:numCache>
            </c:numRef>
          </c:val>
          <c:extLst>
            <c:ext xmlns:c16="http://schemas.microsoft.com/office/drawing/2014/chart" uri="{C3380CC4-5D6E-409C-BE32-E72D297353CC}">
              <c16:uniqueId val="{00000001-BAA8-4000-9F34-D82F5E8F2B42}"/>
            </c:ext>
          </c:extLst>
        </c:ser>
        <c:ser>
          <c:idx val="3"/>
          <c:order val="2"/>
          <c:spPr>
            <a:solidFill>
              <a:srgbClr val="FFC000"/>
            </a:solidFill>
            <a:ln w="12700">
              <a:solidFill>
                <a:schemeClr val="accent2">
                  <a:lumMod val="75000"/>
                </a:schemeClr>
              </a:solidFill>
              <a:prstDash val="solid"/>
            </a:ln>
          </c:spPr>
          <c:cat>
            <c:strRef>
              <c:f>'結果(感染対策)'!$V$8:$V$10</c:f>
              <c:strCache>
                <c:ptCount val="3"/>
                <c:pt idx="0">
                  <c:v>②空気感染</c:v>
                </c:pt>
                <c:pt idx="1">
                  <c:v>③その他</c:v>
                </c:pt>
                <c:pt idx="2">
                  <c:v>①飛沫感染</c:v>
                </c:pt>
              </c:strCache>
            </c:strRef>
          </c:cat>
          <c:val>
            <c:numRef>
              <c:f>'結果(感染対策)'!$Z$8:$Z$10</c:f>
              <c:numCache>
                <c:formatCode>General</c:formatCode>
                <c:ptCount val="3"/>
                <c:pt idx="0">
                  <c:v>3</c:v>
                </c:pt>
                <c:pt idx="1">
                  <c:v>3</c:v>
                </c:pt>
                <c:pt idx="2">
                  <c:v>3</c:v>
                </c:pt>
              </c:numCache>
            </c:numRef>
          </c:val>
          <c:extLst>
            <c:ext xmlns:c16="http://schemas.microsoft.com/office/drawing/2014/chart" uri="{C3380CC4-5D6E-409C-BE32-E72D297353CC}">
              <c16:uniqueId val="{00000002-BAA8-4000-9F34-D82F5E8F2B42}"/>
            </c:ext>
          </c:extLst>
        </c:ser>
        <c:ser>
          <c:idx val="4"/>
          <c:order val="3"/>
          <c:spPr>
            <a:noFill/>
            <a:ln w="3175">
              <a:solidFill>
                <a:srgbClr val="FF0000"/>
              </a:solidFill>
            </a:ln>
          </c:spPr>
          <c:cat>
            <c:strRef>
              <c:f>'結果(感染対策)'!$V$8:$V$10</c:f>
              <c:strCache>
                <c:ptCount val="3"/>
                <c:pt idx="0">
                  <c:v>②空気感染</c:v>
                </c:pt>
                <c:pt idx="1">
                  <c:v>③その他</c:v>
                </c:pt>
                <c:pt idx="2">
                  <c:v>①飛沫感染</c:v>
                </c:pt>
              </c:strCache>
            </c:strRef>
          </c:cat>
          <c:val>
            <c:numRef>
              <c:f>'結果(感染対策)'!$AA$8:$AA$10</c:f>
              <c:numCache>
                <c:formatCode>General</c:formatCode>
                <c:ptCount val="3"/>
                <c:pt idx="0">
                  <c:v>3</c:v>
                </c:pt>
                <c:pt idx="1">
                  <c:v>3</c:v>
                </c:pt>
                <c:pt idx="2">
                  <c:v>3</c:v>
                </c:pt>
              </c:numCache>
            </c:numRef>
          </c:val>
          <c:extLst>
            <c:ext xmlns:c16="http://schemas.microsoft.com/office/drawing/2014/chart" uri="{C3380CC4-5D6E-409C-BE32-E72D297353CC}">
              <c16:uniqueId val="{00000003-BAA8-4000-9F34-D82F5E8F2B42}"/>
            </c:ext>
          </c:extLst>
        </c:ser>
        <c:dLbls>
          <c:showLegendKey val="0"/>
          <c:showVal val="0"/>
          <c:showCatName val="0"/>
          <c:showSerName val="0"/>
          <c:showPercent val="0"/>
          <c:showBubbleSize val="0"/>
        </c:dLbls>
        <c:axId val="162886152"/>
        <c:axId val="162888504"/>
      </c:radarChart>
      <c:catAx>
        <c:axId val="16288615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050" b="1" i="0" u="none" strike="noStrike" baseline="0">
                <a:solidFill>
                  <a:srgbClr val="000000"/>
                </a:solidFill>
                <a:latin typeface="ＭＳ Ｐゴシック"/>
                <a:ea typeface="ＭＳ Ｐゴシック"/>
                <a:cs typeface="ＭＳ Ｐゴシック"/>
              </a:defRPr>
            </a:pPr>
            <a:endParaRPr lang="ja-JP"/>
          </a:p>
        </c:txPr>
        <c:crossAx val="162888504"/>
        <c:crosses val="autoZero"/>
        <c:auto val="0"/>
        <c:lblAlgn val="ctr"/>
        <c:lblOffset val="100"/>
        <c:noMultiLvlLbl val="0"/>
      </c:catAx>
      <c:valAx>
        <c:axId val="162888504"/>
        <c:scaling>
          <c:orientation val="minMax"/>
          <c:max val="5"/>
          <c:min val="1"/>
        </c:scaling>
        <c:delete val="0"/>
        <c:axPos val="l"/>
        <c:majorGridlines>
          <c:spPr>
            <a:ln w="3175">
              <a:solidFill>
                <a:srgbClr val="000000"/>
              </a:solidFill>
              <a:prstDash val="solid"/>
            </a:ln>
          </c:spPr>
        </c:majorGridlines>
        <c:numFmt formatCode="#,##0_);[Red]\(#,##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162886152"/>
        <c:crosses val="autoZero"/>
        <c:crossBetween val="between"/>
        <c:majorUnit val="1"/>
      </c:valAx>
      <c:spPr>
        <a:noFill/>
        <a:ln w="25400">
          <a:noFill/>
        </a:ln>
      </c:spPr>
    </c:plotArea>
    <c:plotVisOnly val="0"/>
    <c:dispBlanksAs val="gap"/>
    <c:showDLblsOverMax val="0"/>
  </c:chart>
  <c:spPr>
    <a:noFill/>
    <a:ln w="6350">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3.emf"/><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 Id="rId9" Type="http://schemas.openxmlformats.org/officeDocument/2006/relationships/chart" Target="../charts/chart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7" Type="http://schemas.openxmlformats.org/officeDocument/2006/relationships/image" Target="../media/image1.PNG"/><Relationship Id="rId2" Type="http://schemas.openxmlformats.org/officeDocument/2006/relationships/chart" Target="../charts/chart8.xml"/><Relationship Id="rId1" Type="http://schemas.openxmlformats.org/officeDocument/2006/relationships/image" Target="../media/image3.emf"/><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1</xdr:col>
      <xdr:colOff>156955</xdr:colOff>
      <xdr:row>1</xdr:row>
      <xdr:rowOff>28576</xdr:rowOff>
    </xdr:from>
    <xdr:to>
      <xdr:col>5</xdr:col>
      <xdr:colOff>536713</xdr:colOff>
      <xdr:row>2</xdr:row>
      <xdr:rowOff>251791</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127967"/>
          <a:ext cx="5594488" cy="541267"/>
        </a:xfrm>
        <a:prstGeom prst="rect">
          <a:avLst/>
        </a:prstGeom>
      </xdr:spPr>
    </xdr:pic>
    <xdr:clientData/>
  </xdr:twoCellAnchor>
  <xdr:twoCellAnchor editAs="oneCell">
    <xdr:from>
      <xdr:col>1</xdr:col>
      <xdr:colOff>455544</xdr:colOff>
      <xdr:row>46</xdr:row>
      <xdr:rowOff>164164</xdr:rowOff>
    </xdr:from>
    <xdr:to>
      <xdr:col>5</xdr:col>
      <xdr:colOff>62949</xdr:colOff>
      <xdr:row>91</xdr:row>
      <xdr:rowOff>140804</xdr:rowOff>
    </xdr:to>
    <xdr:pic>
      <xdr:nvPicPr>
        <xdr:cNvPr id="55" name="図 54">
          <a:extLst>
            <a:ext uri="{FF2B5EF4-FFF2-40B4-BE49-F238E27FC236}">
              <a16:creationId xmlns:a16="http://schemas.microsoft.com/office/drawing/2014/main" id="{00000000-0008-0000-0100-00003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8066" y="5920577"/>
          <a:ext cx="5405231" cy="2055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0.04243</cdr:x>
      <cdr:y>0.44746</cdr:y>
    </cdr:from>
    <cdr:to>
      <cdr:x>0.97796</cdr:x>
      <cdr:y>0.44746</cdr:y>
    </cdr:to>
    <cdr:sp macro="" textlink="">
      <cdr:nvSpPr>
        <cdr:cNvPr id="10244" name="Line 4"/>
        <cdr:cNvSpPr>
          <a:spLocks xmlns:a="http://schemas.openxmlformats.org/drawingml/2006/main" noChangeShapeType="1"/>
        </cdr:cNvSpPr>
      </cdr:nvSpPr>
      <cdr:spPr bwMode="auto">
        <a:xfrm xmlns:a="http://schemas.openxmlformats.org/drawingml/2006/main" flipV="1">
          <a:off x="228599" y="707500"/>
          <a:ext cx="5040000"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0.15681</cdr:x>
      <cdr:y>0.66867</cdr:y>
    </cdr:from>
    <cdr:to>
      <cdr:x>0.44615</cdr:x>
      <cdr:y>0.82932</cdr:y>
    </cdr:to>
    <cdr:sp macro="" textlink="'結果(感染対策)'!$Z$51">
      <cdr:nvSpPr>
        <cdr:cNvPr id="2" name="テキスト ボックス 1"/>
        <cdr:cNvSpPr txBox="1"/>
      </cdr:nvSpPr>
      <cdr:spPr>
        <a:xfrm xmlns:a="http://schemas.openxmlformats.org/drawingml/2006/main">
          <a:off x="258886" y="1057267"/>
          <a:ext cx="477714" cy="25400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BB801B7-3F2D-48D5-BD75-950D6880779B}"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0.06365</cdr:x>
      <cdr:y>0.66747</cdr:y>
    </cdr:from>
    <cdr:to>
      <cdr:x>0.13047</cdr:x>
      <cdr:y>0.82685</cdr:y>
    </cdr:to>
    <cdr:sp macro="" textlink="'結果(感染対策)'!$W$49">
      <cdr:nvSpPr>
        <cdr:cNvPr id="6" name="テキスト ボックス 5">
          <a:extLst xmlns:a="http://schemas.openxmlformats.org/drawingml/2006/main">
            <a:ext uri="{FF2B5EF4-FFF2-40B4-BE49-F238E27FC236}">
              <a16:creationId xmlns:a16="http://schemas.microsoft.com/office/drawing/2014/main" id="{50F3447A-B041-1990-BC77-E40E48B556FE}"/>
            </a:ext>
          </a:extLst>
        </cdr:cNvPr>
        <cdr:cNvSpPr txBox="1"/>
      </cdr:nvSpPr>
      <cdr:spPr>
        <a:xfrm xmlns:a="http://schemas.openxmlformats.org/drawingml/2006/main">
          <a:off x="342900" y="1055371"/>
          <a:ext cx="360000" cy="2520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420A7299-DAB2-4006-8589-D5FD8C1E0297}" type="TxLink">
            <a:rPr lang="en-US" altLang="en-US" sz="1000" b="1" i="0" u="none" strike="noStrike">
              <a:solidFill>
                <a:srgbClr val="000000"/>
              </a:solidFill>
              <a:latin typeface="ＭＳ Ｐゴシック"/>
              <a:ea typeface="ＭＳ Ｐゴシック"/>
            </a:rPr>
            <a:pPr/>
            <a:t> </a:t>
          </a:fld>
          <a:endParaRPr lang="ja-JP" altLang="en-US" sz="1000" b="1"/>
        </a:p>
      </cdr:txBody>
    </cdr:sp>
  </cdr:relSizeAnchor>
  <cdr:relSizeAnchor xmlns:cdr="http://schemas.openxmlformats.org/drawingml/2006/chartDrawing">
    <cdr:from>
      <cdr:x>0.17876</cdr:x>
      <cdr:y>0.66747</cdr:y>
    </cdr:from>
    <cdr:to>
      <cdr:x>0.24558</cdr:x>
      <cdr:y>0.82685</cdr:y>
    </cdr:to>
    <cdr:sp macro="" textlink="'結果(感染対策)'!$W$50">
      <cdr:nvSpPr>
        <cdr:cNvPr id="7" name="テキスト ボックス 1">
          <a:extLst xmlns:a="http://schemas.openxmlformats.org/drawingml/2006/main">
            <a:ext uri="{FF2B5EF4-FFF2-40B4-BE49-F238E27FC236}">
              <a16:creationId xmlns:a16="http://schemas.microsoft.com/office/drawing/2014/main" id="{8CD1D574-8673-7D78-2542-A6C922D28E2F}"/>
            </a:ext>
          </a:extLst>
        </cdr:cNvPr>
        <cdr:cNvSpPr txBox="1"/>
      </cdr:nvSpPr>
      <cdr:spPr>
        <a:xfrm xmlns:a="http://schemas.openxmlformats.org/drawingml/2006/main">
          <a:off x="963023" y="1055371"/>
          <a:ext cx="360000" cy="2520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CD9C1826-5693-41EC-A2EC-7F7F4581C6AB}" type="TxLink">
            <a:rPr lang="en-US" altLang="en-US" sz="1000" b="1" i="0" u="none" strike="noStrike">
              <a:solidFill>
                <a:srgbClr val="000000"/>
              </a:solidFill>
              <a:latin typeface="ＭＳ Ｐゴシック"/>
              <a:ea typeface="ＭＳ Ｐゴシック"/>
            </a:rPr>
            <a:pPr/>
            <a:t> </a:t>
          </a:fld>
          <a:endParaRPr lang="ja-JP" altLang="en-US" sz="1000" b="1"/>
        </a:p>
      </cdr:txBody>
    </cdr:sp>
  </cdr:relSizeAnchor>
  <cdr:relSizeAnchor xmlns:cdr="http://schemas.openxmlformats.org/drawingml/2006/chartDrawing">
    <cdr:from>
      <cdr:x>0.29386</cdr:x>
      <cdr:y>0.66747</cdr:y>
    </cdr:from>
    <cdr:to>
      <cdr:x>0.36069</cdr:x>
      <cdr:y>0.82685</cdr:y>
    </cdr:to>
    <cdr:sp macro="" textlink="'結果(感染対策)'!$W$51">
      <cdr:nvSpPr>
        <cdr:cNvPr id="8" name="テキスト ボックス 1">
          <a:extLst xmlns:a="http://schemas.openxmlformats.org/drawingml/2006/main">
            <a:ext uri="{FF2B5EF4-FFF2-40B4-BE49-F238E27FC236}">
              <a16:creationId xmlns:a16="http://schemas.microsoft.com/office/drawing/2014/main" id="{8CD1D574-8673-7D78-2542-A6C922D28E2F}"/>
            </a:ext>
          </a:extLst>
        </cdr:cNvPr>
        <cdr:cNvSpPr txBox="1"/>
      </cdr:nvSpPr>
      <cdr:spPr>
        <a:xfrm xmlns:a="http://schemas.openxmlformats.org/drawingml/2006/main">
          <a:off x="1583146" y="1055371"/>
          <a:ext cx="360000" cy="2520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3472BA99-0051-4392-B29C-34E658704B44}" type="TxLink">
            <a:rPr lang="en-US" altLang="en-US" sz="1000" b="1" i="0" u="none" strike="noStrike">
              <a:solidFill>
                <a:srgbClr val="000000"/>
              </a:solidFill>
              <a:latin typeface="ＭＳ Ｐゴシック"/>
              <a:ea typeface="ＭＳ Ｐゴシック"/>
            </a:rPr>
            <a:pPr/>
            <a:t> </a:t>
          </a:fld>
          <a:endParaRPr lang="ja-JP" altLang="en-US" sz="1000" b="1"/>
        </a:p>
      </cdr:txBody>
    </cdr:sp>
  </cdr:relSizeAnchor>
  <cdr:relSizeAnchor xmlns:cdr="http://schemas.openxmlformats.org/drawingml/2006/chartDrawing">
    <cdr:from>
      <cdr:x>0.40897</cdr:x>
      <cdr:y>0.66747</cdr:y>
    </cdr:from>
    <cdr:to>
      <cdr:x>0.47579</cdr:x>
      <cdr:y>0.82685</cdr:y>
    </cdr:to>
    <cdr:sp macro="" textlink="'結果(感染対策)'!$W$52">
      <cdr:nvSpPr>
        <cdr:cNvPr id="9" name="テキスト ボックス 1">
          <a:extLst xmlns:a="http://schemas.openxmlformats.org/drawingml/2006/main">
            <a:ext uri="{FF2B5EF4-FFF2-40B4-BE49-F238E27FC236}">
              <a16:creationId xmlns:a16="http://schemas.microsoft.com/office/drawing/2014/main" id="{8CD1D574-8673-7D78-2542-A6C922D28E2F}"/>
            </a:ext>
          </a:extLst>
        </cdr:cNvPr>
        <cdr:cNvSpPr txBox="1"/>
      </cdr:nvSpPr>
      <cdr:spPr>
        <a:xfrm xmlns:a="http://schemas.openxmlformats.org/drawingml/2006/main">
          <a:off x="2203269" y="1055371"/>
          <a:ext cx="360000" cy="2520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D601C6CA-0F03-411A-B72B-45A31B8A2793}" type="TxLink">
            <a:rPr lang="en-US" altLang="en-US" sz="1000" b="1" i="0" u="none" strike="noStrike">
              <a:solidFill>
                <a:srgbClr val="000000"/>
              </a:solidFill>
              <a:latin typeface="ＭＳ Ｐゴシック"/>
              <a:ea typeface="ＭＳ Ｐゴシック"/>
            </a:rPr>
            <a:pPr/>
            <a:t> </a:t>
          </a:fld>
          <a:endParaRPr lang="ja-JP" altLang="en-US" sz="1000" b="1"/>
        </a:p>
      </cdr:txBody>
    </cdr:sp>
  </cdr:relSizeAnchor>
  <cdr:relSizeAnchor xmlns:cdr="http://schemas.openxmlformats.org/drawingml/2006/chartDrawing">
    <cdr:from>
      <cdr:x>0.52408</cdr:x>
      <cdr:y>0.66747</cdr:y>
    </cdr:from>
    <cdr:to>
      <cdr:x>0.5909</cdr:x>
      <cdr:y>0.82685</cdr:y>
    </cdr:to>
    <cdr:sp macro="" textlink="'結果(感染対策)'!$W$53">
      <cdr:nvSpPr>
        <cdr:cNvPr id="10" name="テキスト ボックス 1">
          <a:extLst xmlns:a="http://schemas.openxmlformats.org/drawingml/2006/main">
            <a:ext uri="{FF2B5EF4-FFF2-40B4-BE49-F238E27FC236}">
              <a16:creationId xmlns:a16="http://schemas.microsoft.com/office/drawing/2014/main" id="{8CD1D574-8673-7D78-2542-A6C922D28E2F}"/>
            </a:ext>
          </a:extLst>
        </cdr:cNvPr>
        <cdr:cNvSpPr txBox="1"/>
      </cdr:nvSpPr>
      <cdr:spPr>
        <a:xfrm xmlns:a="http://schemas.openxmlformats.org/drawingml/2006/main">
          <a:off x="2823392" y="1055371"/>
          <a:ext cx="360000" cy="2520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BCA2A8BF-B826-43E1-87C2-E43D17C8D76F}" type="TxLink">
            <a:rPr lang="en-US" altLang="en-US" sz="1000" b="1" i="0" u="none" strike="noStrike">
              <a:solidFill>
                <a:srgbClr val="000000"/>
              </a:solidFill>
              <a:latin typeface="ＭＳ Ｐゴシック"/>
              <a:ea typeface="ＭＳ Ｐゴシック"/>
            </a:rPr>
            <a:pPr/>
            <a:t> </a:t>
          </a:fld>
          <a:endParaRPr lang="ja-JP" altLang="en-US" sz="1000" b="1"/>
        </a:p>
      </cdr:txBody>
    </cdr:sp>
  </cdr:relSizeAnchor>
  <cdr:relSizeAnchor xmlns:cdr="http://schemas.openxmlformats.org/drawingml/2006/chartDrawing">
    <cdr:from>
      <cdr:x>0.63919</cdr:x>
      <cdr:y>0.66747</cdr:y>
    </cdr:from>
    <cdr:to>
      <cdr:x>0.70601</cdr:x>
      <cdr:y>0.82685</cdr:y>
    </cdr:to>
    <cdr:sp macro="" textlink="'結果(感染対策)'!$W$54">
      <cdr:nvSpPr>
        <cdr:cNvPr id="11" name="テキスト ボックス 1">
          <a:extLst xmlns:a="http://schemas.openxmlformats.org/drawingml/2006/main">
            <a:ext uri="{FF2B5EF4-FFF2-40B4-BE49-F238E27FC236}">
              <a16:creationId xmlns:a16="http://schemas.microsoft.com/office/drawing/2014/main" id="{8CD1D574-8673-7D78-2542-A6C922D28E2F}"/>
            </a:ext>
          </a:extLst>
        </cdr:cNvPr>
        <cdr:cNvSpPr txBox="1"/>
      </cdr:nvSpPr>
      <cdr:spPr>
        <a:xfrm xmlns:a="http://schemas.openxmlformats.org/drawingml/2006/main">
          <a:off x="3443515" y="1055371"/>
          <a:ext cx="360000" cy="2520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EA7EA7C8-F42D-4908-87F2-8ABDF1086B8C}" type="TxLink">
            <a:rPr lang="en-US" altLang="en-US" sz="1000" b="1" i="0" u="none" strike="noStrike">
              <a:solidFill>
                <a:srgbClr val="000000"/>
              </a:solidFill>
              <a:latin typeface="ＭＳ Ｐゴシック"/>
              <a:ea typeface="ＭＳ Ｐゴシック"/>
            </a:rPr>
            <a:pPr/>
            <a:t> </a:t>
          </a:fld>
          <a:endParaRPr lang="ja-JP" altLang="en-US" sz="1000" b="1"/>
        </a:p>
      </cdr:txBody>
    </cdr:sp>
  </cdr:relSizeAnchor>
  <cdr:relSizeAnchor xmlns:cdr="http://schemas.openxmlformats.org/drawingml/2006/chartDrawing">
    <cdr:from>
      <cdr:x>0.75429</cdr:x>
      <cdr:y>0.66747</cdr:y>
    </cdr:from>
    <cdr:to>
      <cdr:x>0.82112</cdr:x>
      <cdr:y>0.82685</cdr:y>
    </cdr:to>
    <cdr:sp macro="" textlink="'結果(感染対策)'!$W$55">
      <cdr:nvSpPr>
        <cdr:cNvPr id="12" name="テキスト ボックス 1">
          <a:extLst xmlns:a="http://schemas.openxmlformats.org/drawingml/2006/main">
            <a:ext uri="{FF2B5EF4-FFF2-40B4-BE49-F238E27FC236}">
              <a16:creationId xmlns:a16="http://schemas.microsoft.com/office/drawing/2014/main" id="{8CD1D574-8673-7D78-2542-A6C922D28E2F}"/>
            </a:ext>
          </a:extLst>
        </cdr:cNvPr>
        <cdr:cNvSpPr txBox="1"/>
      </cdr:nvSpPr>
      <cdr:spPr>
        <a:xfrm xmlns:a="http://schemas.openxmlformats.org/drawingml/2006/main">
          <a:off x="4063638" y="1055371"/>
          <a:ext cx="360000" cy="2520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2EBF3EA1-8C86-4EE3-9AD8-E70DC0D32459}" type="TxLink">
            <a:rPr lang="en-US" altLang="en-US" sz="1000" b="1" i="0" u="none" strike="noStrike">
              <a:solidFill>
                <a:srgbClr val="000000"/>
              </a:solidFill>
              <a:latin typeface="ＭＳ Ｐゴシック"/>
              <a:ea typeface="ＭＳ Ｐゴシック"/>
            </a:rPr>
            <a:pPr/>
            <a:t> </a:t>
          </a:fld>
          <a:endParaRPr lang="ja-JP" altLang="en-US" sz="1000" b="1"/>
        </a:p>
      </cdr:txBody>
    </cdr:sp>
  </cdr:relSizeAnchor>
  <cdr:relSizeAnchor xmlns:cdr="http://schemas.openxmlformats.org/drawingml/2006/chartDrawing">
    <cdr:from>
      <cdr:x>0.8694</cdr:x>
      <cdr:y>0.66747</cdr:y>
    </cdr:from>
    <cdr:to>
      <cdr:x>0.93622</cdr:x>
      <cdr:y>0.82685</cdr:y>
    </cdr:to>
    <cdr:sp macro="" textlink="'結果(感染対策)'!$W$56">
      <cdr:nvSpPr>
        <cdr:cNvPr id="13" name="テキスト ボックス 1">
          <a:extLst xmlns:a="http://schemas.openxmlformats.org/drawingml/2006/main">
            <a:ext uri="{FF2B5EF4-FFF2-40B4-BE49-F238E27FC236}">
              <a16:creationId xmlns:a16="http://schemas.microsoft.com/office/drawing/2014/main" id="{8CD1D574-8673-7D78-2542-A6C922D28E2F}"/>
            </a:ext>
          </a:extLst>
        </cdr:cNvPr>
        <cdr:cNvSpPr txBox="1"/>
      </cdr:nvSpPr>
      <cdr:spPr>
        <a:xfrm xmlns:a="http://schemas.openxmlformats.org/drawingml/2006/main">
          <a:off x="4683760" y="1055371"/>
          <a:ext cx="360000" cy="2520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1899272-42B1-47A2-8192-5970B16477E3}" type="TxLink">
            <a:rPr lang="en-US" altLang="en-US" sz="1000" b="1" i="0" u="none" strike="noStrike">
              <a:solidFill>
                <a:srgbClr val="000000"/>
              </a:solidFill>
              <a:latin typeface="ＭＳ Ｐゴシック"/>
              <a:ea typeface="ＭＳ Ｐゴシック"/>
            </a:rPr>
            <a:pPr/>
            <a:t> </a:t>
          </a:fld>
          <a:endParaRPr lang="ja-JP" altLang="en-US" sz="1000" b="1"/>
        </a:p>
      </cdr:txBody>
    </cdr:sp>
  </cdr:relSizeAnchor>
</c:userShapes>
</file>

<file path=xl/drawings/drawing11.xml><?xml version="1.0" encoding="utf-8"?>
<c:userShapes xmlns:c="http://schemas.openxmlformats.org/drawingml/2006/chart">
  <cdr:relSizeAnchor xmlns:cdr="http://schemas.openxmlformats.org/drawingml/2006/chartDrawing">
    <cdr:from>
      <cdr:x>0.06678</cdr:x>
      <cdr:y>0.44759</cdr:y>
    </cdr:from>
    <cdr:to>
      <cdr:x>0.97049</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239420" y="716234"/>
          <a:ext cx="3240000"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0.07879</cdr:x>
      <cdr:y>0.66489</cdr:y>
    </cdr:from>
    <cdr:to>
      <cdr:x>0.30892</cdr:x>
      <cdr:y>0.83092</cdr:y>
    </cdr:to>
    <cdr:sp macro="" textlink="'結果(感染対策)'!$Z$49">
      <cdr:nvSpPr>
        <cdr:cNvPr id="2" name="テキスト ボックス 1"/>
        <cdr:cNvSpPr txBox="1"/>
      </cdr:nvSpPr>
      <cdr:spPr>
        <a:xfrm xmlns:a="http://schemas.openxmlformats.org/drawingml/2006/main">
          <a:off x="188518" y="1048758"/>
          <a:ext cx="550621" cy="261882"/>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BE41FD7D-55A2-4A48-AF49-6C5390489A5D}" type="TxLink">
            <a:rPr lang="en-US" altLang="en-US" sz="1000" b="1" i="0" u="none" strike="noStrike">
              <a:solidFill>
                <a:srgbClr val="000000"/>
              </a:solidFill>
              <a:latin typeface="ＭＳ Ｐゴシック"/>
              <a:ea typeface="ＭＳ Ｐゴシック"/>
              <a:cs typeface="Arial"/>
            </a:rPr>
            <a:pPr algn="ctr"/>
            <a:t> </a:t>
          </a:fld>
          <a:endParaRPr lang="ja-JP" altLang="en-US" sz="800" b="1"/>
        </a:p>
      </cdr:txBody>
    </cdr:sp>
  </cdr:relSizeAnchor>
  <cdr:relSizeAnchor xmlns:cdr="http://schemas.openxmlformats.org/drawingml/2006/chartDrawing">
    <cdr:from>
      <cdr:x>0.40247</cdr:x>
      <cdr:y>0.67455</cdr:y>
    </cdr:from>
    <cdr:to>
      <cdr:x>0.63376</cdr:x>
      <cdr:y>0.83203</cdr:y>
    </cdr:to>
    <cdr:sp macro="" textlink="'結果(感染対策)'!$Z$50">
      <cdr:nvSpPr>
        <cdr:cNvPr id="4" name="テキスト ボックス 1"/>
        <cdr:cNvSpPr txBox="1"/>
      </cdr:nvSpPr>
      <cdr:spPr>
        <a:xfrm xmlns:a="http://schemas.openxmlformats.org/drawingml/2006/main">
          <a:off x="962976" y="1063998"/>
          <a:ext cx="553403" cy="248399"/>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8F2634F-C61E-4BFE-A8C1-FF7545491407}" type="TxLink">
            <a:rPr lang="en-US" altLang="en-US" sz="1000" b="1" i="0" u="none" strike="noStrike">
              <a:solidFill>
                <a:srgbClr val="000000"/>
              </a:solidFill>
              <a:latin typeface="ＭＳ Ｐゴシック"/>
              <a:ea typeface="ＭＳ Ｐゴシック"/>
              <a:cs typeface="Arial"/>
            </a:rPr>
            <a:pPr algn="ctr"/>
            <a:t> </a:t>
          </a:fld>
          <a:endParaRPr lang="ja-JP" altLang="en-US" sz="800" b="1"/>
        </a:p>
      </cdr:txBody>
    </cdr:sp>
  </cdr:relSizeAnchor>
  <cdr:relSizeAnchor xmlns:cdr="http://schemas.openxmlformats.org/drawingml/2006/chartDrawing">
    <cdr:from>
      <cdr:x>0.72615</cdr:x>
      <cdr:y>0.67455</cdr:y>
    </cdr:from>
    <cdr:to>
      <cdr:x>0.90446</cdr:x>
      <cdr:y>0.81643</cdr:y>
    </cdr:to>
    <cdr:sp macro="" textlink="'結果(感染対策)'!$Z$51">
      <cdr:nvSpPr>
        <cdr:cNvPr id="5" name="テキスト ボックス 1"/>
        <cdr:cNvSpPr txBox="1"/>
      </cdr:nvSpPr>
      <cdr:spPr>
        <a:xfrm xmlns:a="http://schemas.openxmlformats.org/drawingml/2006/main">
          <a:off x="1737435" y="1063999"/>
          <a:ext cx="426645" cy="223782"/>
        </a:xfrm>
        <a:prstGeom xmlns:a="http://schemas.openxmlformats.org/drawingml/2006/main" prst="rect">
          <a:avLst/>
        </a:prstGeom>
      </cdr:spPr>
      <cdr:txBody>
        <a:bodyPr xmlns:a="http://schemas.openxmlformats.org/drawingml/2006/main" wrap="square" rtlCol="0" anchor="t"/>
        <a:lstStyle xmlns:a="http://schemas.openxmlformats.org/drawingml/2006/main"/>
        <a:p xmlns:a="http://schemas.openxmlformats.org/drawingml/2006/main">
          <a:pPr algn="ctr"/>
          <a:fld id="{F02F1EDE-8BE4-471F-8C09-E687A358A58A}" type="TxLink">
            <a:rPr lang="en-US" altLang="en-US" sz="1000" b="1" i="0" u="none" strike="noStrike">
              <a:solidFill>
                <a:srgbClr val="000000"/>
              </a:solidFill>
              <a:latin typeface="ＭＳ Ｐゴシック"/>
              <a:ea typeface="ＭＳ Ｐゴシック"/>
            </a:rPr>
            <a:pPr algn="ctr"/>
            <a:t> </a:t>
          </a:fld>
          <a:endParaRPr lang="en-US" altLang="en-US" sz="800" b="1"/>
        </a:p>
      </cdr:txBody>
    </cdr:sp>
  </cdr:relSizeAnchor>
</c:userShapes>
</file>

<file path=xl/drawings/drawing12.xml><?xml version="1.0" encoding="utf-8"?>
<xdr:wsDr xmlns:xdr="http://schemas.openxmlformats.org/drawingml/2006/spreadsheetDrawing" xmlns:a="http://schemas.openxmlformats.org/drawingml/2006/main">
  <xdr:twoCellAnchor>
    <xdr:from>
      <xdr:col>7</xdr:col>
      <xdr:colOff>314325</xdr:colOff>
      <xdr:row>0</xdr:row>
      <xdr:rowOff>104775</xdr:rowOff>
    </xdr:from>
    <xdr:to>
      <xdr:col>17</xdr:col>
      <xdr:colOff>657225</xdr:colOff>
      <xdr:row>35</xdr:row>
      <xdr:rowOff>161925</xdr:rowOff>
    </xdr:to>
    <xdr:sp macro="" textlink="">
      <xdr:nvSpPr>
        <xdr:cNvPr id="4098" name="Text Box 2">
          <a:extLst>
            <a:ext uri="{FF2B5EF4-FFF2-40B4-BE49-F238E27FC236}">
              <a16:creationId xmlns:a16="http://schemas.microsoft.com/office/drawing/2014/main" id="{00000000-0008-0000-0900-000002100000}"/>
            </a:ext>
          </a:extLst>
        </xdr:cNvPr>
        <xdr:cNvSpPr txBox="1">
          <a:spLocks noChangeArrowheads="1"/>
        </xdr:cNvSpPr>
      </xdr:nvSpPr>
      <xdr:spPr bwMode="auto">
        <a:xfrm>
          <a:off x="4400550" y="104775"/>
          <a:ext cx="7010400" cy="6124575"/>
        </a:xfrm>
        <a:prstGeom prst="rect">
          <a:avLst/>
        </a:prstGeom>
        <a:no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　　</a:t>
          </a:r>
        </a:p>
        <a:p>
          <a:pPr algn="l" rtl="0">
            <a:lnSpc>
              <a:spcPts val="1300"/>
            </a:lnSpc>
            <a:defRPr sz="1000"/>
          </a:pPr>
          <a:r>
            <a:rPr lang="ja-JP" altLang="en-US" sz="1100" b="0" i="0" u="none" strike="noStrike" baseline="0">
              <a:solidFill>
                <a:srgbClr val="FF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建築環境総合性能評価システム 　　CASBEE</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ウェルネスオフィス 評価ソフト </a:t>
          </a:r>
          <a:r>
            <a:rPr lang="en-US" altLang="ja-JP" sz="1100" b="0" i="0" u="none" strike="noStrike" baseline="0">
              <a:solidFill>
                <a:srgbClr val="000000"/>
              </a:solidFill>
              <a:latin typeface="ＭＳ Ｐゴシック"/>
              <a:ea typeface="ＭＳ Ｐゴシック"/>
            </a:rPr>
            <a:t>2025</a:t>
          </a:r>
          <a:r>
            <a:rPr lang="ja-JP" altLang="en-US" sz="1100" b="0" i="0" u="none" strike="noStrike" baseline="0">
              <a:solidFill>
                <a:srgbClr val="000000"/>
              </a:solidFill>
              <a:latin typeface="ＭＳ Ｐゴシック"/>
              <a:ea typeface="ＭＳ Ｐゴシック"/>
            </a:rPr>
            <a:t>年版</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Microsoft Excel 20</a:t>
          </a:r>
          <a:r>
            <a:rPr lang="en-US" altLang="ja-JP" sz="1100" b="0" i="0" u="none" strike="noStrike" baseline="0">
              <a:solidFill>
                <a:srgbClr val="000000"/>
              </a:solidFill>
              <a:latin typeface="ＭＳ Ｐゴシック"/>
              <a:ea typeface="ＭＳ Ｐゴシック"/>
            </a:rPr>
            <a:t>19</a:t>
          </a:r>
          <a:r>
            <a:rPr lang="ja-JP" altLang="en-US" sz="1100" b="0" i="0" u="none" strike="noStrike" baseline="0">
              <a:solidFill>
                <a:srgbClr val="000000"/>
              </a:solidFill>
              <a:latin typeface="ＭＳ Ｐゴシック"/>
              <a:ea typeface="ＭＳ Ｐゴシック"/>
            </a:rPr>
            <a:t>版</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CASBEE</a:t>
          </a:r>
          <a:r>
            <a:rPr lang="en-US" altLang="ja-JP" sz="1100" b="0" i="0" u="none" strike="noStrike" baseline="0">
              <a:solidFill>
                <a:sysClr val="windowText" lastClr="000000"/>
              </a:solidFill>
              <a:latin typeface="ＭＳ Ｐゴシック"/>
              <a:ea typeface="ＭＳ Ｐゴシック"/>
            </a:rPr>
            <a:t>-WO_2025v1.0</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ysClr val="windowText" lastClr="000000"/>
              </a:solidFill>
              <a:latin typeface="ＭＳ Ｐゴシック"/>
              <a:ea typeface="ＭＳ Ｐゴシック"/>
            </a:rPr>
            <a:t>　　　　　　　　　　　　　　　　</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20</a:t>
          </a:r>
          <a:r>
            <a:rPr lang="en-US" altLang="ja-JP" sz="1100" b="0" i="0" u="none" strike="noStrike" baseline="0">
              <a:solidFill>
                <a:sysClr val="windowText" lastClr="000000"/>
              </a:solidFill>
              <a:latin typeface="ＭＳ Ｐゴシック"/>
              <a:ea typeface="ＭＳ Ｐゴシック"/>
            </a:rPr>
            <a:t>25</a:t>
          </a:r>
          <a:r>
            <a:rPr lang="ja-JP" altLang="en-US" sz="1100" b="0" i="0" u="none" strike="noStrike" baseline="0">
              <a:solidFill>
                <a:sysClr val="windowText" lastClr="000000"/>
              </a:solidFill>
              <a:latin typeface="ＭＳ Ｐゴシック"/>
              <a:ea typeface="ＭＳ Ｐゴシック"/>
            </a:rPr>
            <a:t>年 </a:t>
          </a:r>
          <a:r>
            <a:rPr lang="en-US" altLang="ja-JP" sz="1100" b="0" i="0" u="none" strike="noStrike" baseline="0">
              <a:solidFill>
                <a:sysClr val="windowText" lastClr="000000"/>
              </a:solidFill>
              <a:latin typeface="ＭＳ Ｐゴシック"/>
              <a:ea typeface="ＭＳ Ｐゴシック"/>
            </a:rPr>
            <a:t>7</a:t>
          </a:r>
          <a:r>
            <a:rPr lang="ja-JP" altLang="en-US" sz="1100" b="0" i="0" u="none" strike="noStrike" baseline="0">
              <a:solidFill>
                <a:sysClr val="windowText" lastClr="000000"/>
              </a:solidFill>
              <a:latin typeface="ＭＳ Ｐゴシック"/>
              <a:ea typeface="ＭＳ Ｐゴシック"/>
            </a:rPr>
            <a:t>月発行　（</a:t>
          </a:r>
          <a:r>
            <a:rPr lang="en-US" altLang="ja-JP" sz="1100" b="0" i="0" u="none" strike="noStrike" baseline="0">
              <a:solidFill>
                <a:sysClr val="windowText" lastClr="000000"/>
              </a:solidFill>
              <a:latin typeface="ＭＳ Ｐゴシック"/>
              <a:ea typeface="ＭＳ Ｐゴシック"/>
            </a:rPr>
            <a:t>2021</a:t>
          </a:r>
          <a:r>
            <a:rPr lang="ja-JP" altLang="en-US" sz="1100" b="0" i="0" u="none" strike="noStrike" baseline="0">
              <a:solidFill>
                <a:sysClr val="windowText" lastClr="000000"/>
              </a:solidFill>
              <a:latin typeface="ＭＳ Ｐゴシック"/>
              <a:ea typeface="ＭＳ Ｐゴシック"/>
            </a:rPr>
            <a:t>年</a:t>
          </a:r>
          <a:r>
            <a:rPr lang="en-US" altLang="ja-JP" sz="1100" b="0" i="0" u="none" strike="noStrike" baseline="0">
              <a:solidFill>
                <a:sysClr val="windowText" lastClr="000000"/>
              </a:solidFill>
              <a:latin typeface="ＭＳ Ｐゴシック"/>
              <a:ea typeface="ＭＳ Ｐゴシック"/>
            </a:rPr>
            <a:t>10</a:t>
          </a:r>
          <a:r>
            <a:rPr lang="ja-JP" altLang="en-US" sz="1100" b="0" i="0" u="none" strike="noStrike" baseline="0">
              <a:solidFill>
                <a:sysClr val="windowText" lastClr="000000"/>
              </a:solidFill>
              <a:latin typeface="ＭＳ Ｐゴシック"/>
              <a:ea typeface="ＭＳ Ｐゴシック"/>
            </a:rPr>
            <a:t>月初版）</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企画・発行　　一般社団法人　日本サステナブル建築協会　（</a:t>
          </a:r>
          <a:r>
            <a:rPr lang="en-US" altLang="ja-JP" sz="1100" b="0" i="0" u="none" strike="noStrike" baseline="0">
              <a:solidFill>
                <a:srgbClr val="000000"/>
              </a:solidFill>
              <a:latin typeface="ＭＳ Ｐゴシック"/>
              <a:ea typeface="ＭＳ Ｐゴシック"/>
            </a:rPr>
            <a:t>JSBC)</a:t>
          </a: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ソフトの内容等に関する問い合わせ　  </a:t>
          </a:r>
        </a:p>
        <a:p>
          <a:pPr algn="l" rtl="0">
            <a:defRPr sz="1000"/>
          </a:pPr>
          <a:r>
            <a:rPr lang="ja-JP" altLang="en-US" sz="1100" b="0" i="0" u="none" strike="noStrike" baseline="0">
              <a:solidFill>
                <a:srgbClr val="000000"/>
              </a:solidFill>
              <a:latin typeface="ＭＳ Ｐゴシック"/>
              <a:ea typeface="ＭＳ Ｐゴシック"/>
            </a:rPr>
            <a:t>　　　　　本ソフトの内容に関するご質問は、下記連絡先まで</a:t>
          </a:r>
          <a:r>
            <a:rPr lang="en-US" altLang="ja-JP" sz="1100" b="0" i="0" u="none" strike="noStrike" baseline="0">
              <a:solidFill>
                <a:srgbClr val="000000"/>
              </a:solidFill>
              <a:latin typeface="ＭＳ Ｐゴシック"/>
              <a:ea typeface="ＭＳ Ｐゴシック"/>
            </a:rPr>
            <a:t>E-mail</a:t>
          </a:r>
          <a:r>
            <a:rPr lang="ja-JP" altLang="en-US" sz="1100" b="0" i="0" u="none" strike="noStrike" baseline="0">
              <a:solidFill>
                <a:srgbClr val="000000"/>
              </a:solidFill>
              <a:latin typeface="ＭＳ Ｐゴシック"/>
              <a:ea typeface="ＭＳ Ｐゴシック"/>
            </a:rPr>
            <a:t>にてお送りください。</a:t>
          </a:r>
        </a:p>
        <a:p>
          <a:pPr algn="l" rtl="0">
            <a:defRPr sz="1000"/>
          </a:pPr>
          <a:r>
            <a:rPr lang="ja-JP" altLang="en-US" sz="1100" b="0" i="0" u="none" strike="noStrike" baseline="0">
              <a:solidFill>
                <a:srgbClr val="000000"/>
              </a:solidFill>
              <a:latin typeface="ＭＳ Ｐゴシック"/>
              <a:ea typeface="ＭＳ Ｐゴシック"/>
            </a:rPr>
            <a:t>　　　　　なお、回答までに日数を要する場合がありますので、予めご了承ください。</a:t>
          </a:r>
        </a:p>
        <a:p>
          <a:pPr algn="l" rtl="0">
            <a:defRPr sz="1000"/>
          </a:pPr>
          <a:r>
            <a:rPr lang="ja-JP" altLang="en-US" sz="1100" b="0" i="0" u="none" strike="noStrike" baseline="0">
              <a:solidFill>
                <a:srgbClr val="000000"/>
              </a:solidFill>
              <a:latin typeface="ＭＳ Ｐゴシック"/>
              <a:ea typeface="ＭＳ Ｐゴシック"/>
            </a:rPr>
            <a:t>　　　　　また、</a:t>
          </a:r>
          <a:r>
            <a:rPr lang="en-US" altLang="ja-JP" sz="1100" b="0" i="0" u="none" strike="noStrike" baseline="0">
              <a:solidFill>
                <a:srgbClr val="000000"/>
              </a:solidFill>
              <a:latin typeface="ＭＳ Ｐゴシック"/>
              <a:ea typeface="ＭＳ Ｐゴシック"/>
            </a:rPr>
            <a:t>Microsoft Windows</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Microsoft Excel 2019 </a:t>
          </a:r>
          <a:r>
            <a:rPr lang="ja-JP" altLang="en-US" sz="1100" b="0" i="0" u="none" strike="noStrike" baseline="0">
              <a:solidFill>
                <a:srgbClr val="000000"/>
              </a:solidFill>
              <a:latin typeface="ＭＳ Ｐゴシック"/>
              <a:ea typeface="ＭＳ Ｐゴシック"/>
            </a:rPr>
            <a:t>等の操作に関しては、</a:t>
          </a:r>
        </a:p>
        <a:p>
          <a:pPr algn="l" rtl="0">
            <a:defRPr sz="1000"/>
          </a:pPr>
          <a:r>
            <a:rPr lang="ja-JP" altLang="en-US" sz="1100" b="0" i="0" u="none" strike="noStrike" baseline="0">
              <a:solidFill>
                <a:srgbClr val="000000"/>
              </a:solidFill>
              <a:latin typeface="ＭＳ Ｐゴシック"/>
              <a:ea typeface="ＭＳ Ｐゴシック"/>
            </a:rPr>
            <a:t>          それぞれの操作マニュアルをご覧ください。</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E-Mail  casbee-info@ibec.or.jp</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URL</a:t>
          </a: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https://www.jsbc.or.jp/research-study/casbee.html</a:t>
          </a: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Copyright ©2025 Japan Sustainable Building Consortium</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JSBC</a:t>
          </a: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xdr:col>
      <xdr:colOff>47625</xdr:colOff>
      <xdr:row>0</xdr:row>
      <xdr:rowOff>95250</xdr:rowOff>
    </xdr:from>
    <xdr:to>
      <xdr:col>7</xdr:col>
      <xdr:colOff>200025</xdr:colOff>
      <xdr:row>35</xdr:row>
      <xdr:rowOff>152400</xdr:rowOff>
    </xdr:to>
    <xdr:sp macro="" textlink="">
      <xdr:nvSpPr>
        <xdr:cNvPr id="4099" name="Text Box 3">
          <a:extLst>
            <a:ext uri="{FF2B5EF4-FFF2-40B4-BE49-F238E27FC236}">
              <a16:creationId xmlns:a16="http://schemas.microsoft.com/office/drawing/2014/main" id="{00000000-0008-0000-0900-000003100000}"/>
            </a:ext>
          </a:extLst>
        </xdr:cNvPr>
        <xdr:cNvSpPr txBox="1">
          <a:spLocks noChangeArrowheads="1"/>
        </xdr:cNvSpPr>
      </xdr:nvSpPr>
      <xdr:spPr bwMode="auto">
        <a:xfrm>
          <a:off x="133350" y="95250"/>
          <a:ext cx="4152900" cy="6124575"/>
        </a:xfrm>
        <a:prstGeom prst="rect">
          <a:avLst/>
        </a:prstGeom>
        <a:no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注意事項</a:t>
          </a:r>
        </a:p>
        <a:p>
          <a:pPr algn="l" rtl="0">
            <a:lnSpc>
              <a:spcPts val="1300"/>
            </a:lnSpc>
            <a:defRPr sz="1000"/>
          </a:pPr>
          <a:r>
            <a:rPr lang="en-US" altLang="ja-JP" sz="1100" b="0" i="0" u="none" strike="noStrike" baseline="0">
              <a:solidFill>
                <a:srgbClr val="000000"/>
              </a:solidFill>
              <a:latin typeface="ＭＳ Ｐゴシック"/>
              <a:ea typeface="ＭＳ Ｐゴシック"/>
            </a:rPr>
            <a:t>1) Microsoft Excel 2019 </a:t>
          </a:r>
          <a:r>
            <a:rPr lang="ja-JP" altLang="en-US" sz="1100" b="0" i="0" u="none" strike="noStrike" baseline="0">
              <a:solidFill>
                <a:srgbClr val="000000"/>
              </a:solidFill>
              <a:latin typeface="ＭＳ Ｐゴシック"/>
              <a:ea typeface="ＭＳ Ｐゴシック"/>
            </a:rPr>
            <a:t>は、米国</a:t>
          </a:r>
          <a:r>
            <a:rPr lang="en-US" altLang="ja-JP" sz="1100" b="0" i="0" u="none" strike="noStrike" baseline="0">
              <a:solidFill>
                <a:srgbClr val="000000"/>
              </a:solidFill>
              <a:latin typeface="ＭＳ Ｐゴシック"/>
              <a:ea typeface="ＭＳ Ｐゴシック"/>
            </a:rPr>
            <a:t>Microsoft Corporation</a:t>
          </a:r>
          <a:r>
            <a:rPr lang="ja-JP" altLang="en-US" sz="1100" b="0" i="0" u="none" strike="noStrike" baseline="0">
              <a:solidFill>
                <a:srgbClr val="000000"/>
              </a:solidFill>
              <a:latin typeface="ＭＳ Ｐゴシック"/>
              <a:ea typeface="ＭＳ Ｐゴシック"/>
            </a:rPr>
            <a:t>の米国およびその他の国におけ る登録商標です。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2) </a:t>
          </a:r>
          <a:r>
            <a:rPr lang="ja-JP" altLang="en-US" sz="1100" b="0" i="0" u="none" strike="noStrike" baseline="0">
              <a:solidFill>
                <a:srgbClr val="000000"/>
              </a:solidFill>
              <a:latin typeface="ＭＳ Ｐゴシック"/>
              <a:ea typeface="ＭＳ Ｐゴシック"/>
            </a:rPr>
            <a:t>その他、記載されている会社名、製品名はすべて各社の登録商標または商標です。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3) </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CASBEE-</a:t>
          </a:r>
          <a:r>
            <a:rPr lang="ja-JP" altLang="en-US" sz="1100" b="0" i="0" u="none" strike="noStrike" baseline="0">
              <a:solidFill>
                <a:srgbClr val="000000"/>
              </a:solidFill>
              <a:latin typeface="ＭＳ Ｐゴシック"/>
              <a:ea typeface="ＭＳ Ｐゴシック"/>
            </a:rPr>
            <a:t>ウェルネスオフィス 評価ソフト」は、</a:t>
          </a:r>
          <a:r>
            <a:rPr lang="en-US" altLang="ja-JP" sz="1100" b="0" i="0" u="none" strike="noStrike" baseline="0">
              <a:solidFill>
                <a:srgbClr val="000000"/>
              </a:solidFill>
              <a:latin typeface="ＭＳ Ｐゴシック"/>
              <a:ea typeface="ＭＳ Ｐゴシック"/>
            </a:rPr>
            <a:t>Microsoft Excel 2019 </a:t>
          </a:r>
          <a:r>
            <a:rPr lang="ja-JP" altLang="en-US" sz="1100" b="0" i="0" u="none" strike="noStrike" baseline="0">
              <a:solidFill>
                <a:srgbClr val="000000"/>
              </a:solidFill>
              <a:latin typeface="ＭＳ Ｐゴシック"/>
              <a:ea typeface="ＭＳ Ｐゴシック"/>
            </a:rPr>
            <a:t>上で開発されたデータファイルです。これらのデータファイルは、著作権法上の保護を受けています。開発・著者、企画・発行者の許諾を得ず、無断で複製、転載</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改造した場合も含む）することは禁止されております。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4) </a:t>
          </a:r>
          <a:r>
            <a:rPr lang="ja-JP" altLang="en-US" sz="1100" b="0" i="0" u="none" strike="noStrike" baseline="0">
              <a:solidFill>
                <a:srgbClr val="000000"/>
              </a:solidFill>
              <a:latin typeface="ＭＳ Ｐゴシック"/>
              <a:ea typeface="ＭＳ Ｐゴシック"/>
            </a:rPr>
            <a:t>ただし、この評価ソフトを用いて、利用者の皆様が作成した入力および出力結果を使用する場合はこの限りではありません。その場合、この評価ソフトを利用した旨を明記してください。なお、パソコンの画面画像を使用する場合には、別途、</a:t>
          </a:r>
          <a:r>
            <a:rPr lang="en-US" altLang="ja-JP" sz="1100" b="0" i="0" u="none" strike="noStrike" baseline="0">
              <a:solidFill>
                <a:srgbClr val="000000"/>
              </a:solidFill>
              <a:latin typeface="ＭＳ Ｐゴシック"/>
              <a:ea typeface="ＭＳ Ｐゴシック"/>
            </a:rPr>
            <a:t>Microsoft Corporation</a:t>
          </a:r>
          <a:r>
            <a:rPr lang="ja-JP" altLang="en-US" sz="1100" b="0" i="0" u="none" strike="noStrike" baseline="0">
              <a:solidFill>
                <a:srgbClr val="000000"/>
              </a:solidFill>
              <a:latin typeface="ＭＳ Ｐゴシック"/>
              <a:ea typeface="ＭＳ Ｐゴシック"/>
            </a:rPr>
            <a:t>の許諾が必要になる場合がありますのでご注意ください。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5) </a:t>
          </a:r>
          <a:r>
            <a:rPr lang="ja-JP" altLang="en-US" sz="1100" b="0" i="0" u="none" strike="noStrike" baseline="0">
              <a:solidFill>
                <a:srgbClr val="000000"/>
              </a:solidFill>
              <a:latin typeface="ＭＳ Ｐゴシック"/>
              <a:ea typeface="ＭＳ Ｐゴシック"/>
            </a:rPr>
            <a:t>この評価ソフトおよび操作マニュアルを運用した結果の影響については、いっさい責任を負いかねますのでご了承ください。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6) </a:t>
          </a:r>
          <a:r>
            <a:rPr lang="ja-JP" altLang="en-US" sz="1100" b="0" i="0" u="none" strike="noStrike" baseline="0">
              <a:solidFill>
                <a:srgbClr val="000000"/>
              </a:solidFill>
              <a:latin typeface="ＭＳ Ｐゴシック"/>
              <a:ea typeface="ＭＳ Ｐゴシック"/>
            </a:rPr>
            <a:t>この評価ソフトの仕様および操作マニュアルの記載事項は、将来予告なしに変更することがあります。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7) </a:t>
          </a:r>
          <a:r>
            <a:rPr lang="ja-JP" altLang="en-US" sz="1100" b="0" i="0" u="none" strike="noStrike" baseline="0">
              <a:solidFill>
                <a:srgbClr val="000000"/>
              </a:solidFill>
              <a:latin typeface="ＭＳ Ｐゴシック"/>
              <a:ea typeface="ＭＳ Ｐゴシック"/>
            </a:rPr>
            <a:t>この評価ソフトは </a:t>
          </a:r>
          <a:r>
            <a:rPr lang="en-US" altLang="ja-JP" sz="1100" b="0" i="0" u="none" strike="noStrike" baseline="0">
              <a:solidFill>
                <a:srgbClr val="000000"/>
              </a:solidFill>
              <a:latin typeface="ＭＳ Ｐゴシック"/>
              <a:ea typeface="ＭＳ Ｐゴシック"/>
            </a:rPr>
            <a:t>Microsoft Excel 2019 </a:t>
          </a:r>
          <a:r>
            <a:rPr lang="ja-JP" altLang="en-US" sz="1100" b="0" i="0" u="none" strike="noStrike" baseline="0">
              <a:solidFill>
                <a:srgbClr val="000000"/>
              </a:solidFill>
              <a:latin typeface="ＭＳ Ｐゴシック"/>
              <a:ea typeface="ＭＳ Ｐゴシック"/>
            </a:rPr>
            <a:t>で作成されたものであり、全てのコンピューター上での動作を保障するものではありません。</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638175</xdr:colOff>
      <xdr:row>1</xdr:row>
      <xdr:rowOff>38100</xdr:rowOff>
    </xdr:from>
    <xdr:to>
      <xdr:col>14</xdr:col>
      <xdr:colOff>762000</xdr:colOff>
      <xdr:row>3</xdr:row>
      <xdr:rowOff>133350</xdr:rowOff>
    </xdr:to>
    <xdr:pic>
      <xdr:nvPicPr>
        <xdr:cNvPr id="42" name="Picture 38">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9884" t="27533" b="27725"/>
        <a:stretch>
          <a:fillRect/>
        </a:stretch>
      </xdr:blipFill>
      <xdr:spPr bwMode="auto">
        <a:xfrm>
          <a:off x="7353300" y="114300"/>
          <a:ext cx="25812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590550</xdr:colOff>
      <xdr:row>25</xdr:row>
      <xdr:rowOff>63500</xdr:rowOff>
    </xdr:from>
    <xdr:to>
      <xdr:col>7</xdr:col>
      <xdr:colOff>647699</xdr:colOff>
      <xdr:row>29</xdr:row>
      <xdr:rowOff>38100</xdr:rowOff>
    </xdr:to>
    <xdr:graphicFrame macro="">
      <xdr:nvGraphicFramePr>
        <xdr:cNvPr id="44" name="Chart 123">
          <a:extLst>
            <a:ext uri="{FF2B5EF4-FFF2-40B4-BE49-F238E27FC236}">
              <a16:creationId xmlns:a16="http://schemas.microsoft.com/office/drawing/2014/main" id="{00000000-0008-0000-01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9</xdr:col>
      <xdr:colOff>12337</xdr:colOff>
      <xdr:row>22</xdr:row>
      <xdr:rowOff>198120</xdr:rowOff>
    </xdr:from>
    <xdr:to>
      <xdr:col>14</xdr:col>
      <xdr:colOff>717187</xdr:colOff>
      <xdr:row>41</xdr:row>
      <xdr:rowOff>71755</xdr:rowOff>
    </xdr:to>
    <xdr:graphicFrame macro="">
      <xdr:nvGraphicFramePr>
        <xdr:cNvPr id="56" name="Chart 8">
          <a:extLst>
            <a:ext uri="{FF2B5EF4-FFF2-40B4-BE49-F238E27FC236}">
              <a16:creationId xmlns:a16="http://schemas.microsoft.com/office/drawing/2014/main" id="{00000000-0008-0000-0100-00003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15875</xdr:colOff>
      <xdr:row>42</xdr:row>
      <xdr:rowOff>133350</xdr:rowOff>
    </xdr:from>
    <xdr:to>
      <xdr:col>7</xdr:col>
      <xdr:colOff>678181</xdr:colOff>
      <xdr:row>51</xdr:row>
      <xdr:rowOff>12698</xdr:rowOff>
    </xdr:to>
    <xdr:graphicFrame macro="">
      <xdr:nvGraphicFramePr>
        <xdr:cNvPr id="57" name="Chart 4">
          <a:extLst>
            <a:ext uri="{FF2B5EF4-FFF2-40B4-BE49-F238E27FC236}">
              <a16:creationId xmlns:a16="http://schemas.microsoft.com/office/drawing/2014/main" id="{00000000-0008-0000-0100-00003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586740</xdr:colOff>
      <xdr:row>42</xdr:row>
      <xdr:rowOff>133349</xdr:rowOff>
    </xdr:from>
    <xdr:to>
      <xdr:col>14</xdr:col>
      <xdr:colOff>739140</xdr:colOff>
      <xdr:row>51</xdr:row>
      <xdr:rowOff>0</xdr:rowOff>
    </xdr:to>
    <xdr:graphicFrame macro="">
      <xdr:nvGraphicFramePr>
        <xdr:cNvPr id="59" name="Chart 15">
          <a:extLst>
            <a:ext uri="{FF2B5EF4-FFF2-40B4-BE49-F238E27FC236}">
              <a16:creationId xmlns:a16="http://schemas.microsoft.com/office/drawing/2014/main" id="{00000000-0008-0000-01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53</xdr:row>
      <xdr:rowOff>83819</xdr:rowOff>
    </xdr:from>
    <xdr:to>
      <xdr:col>7</xdr:col>
      <xdr:colOff>567690</xdr:colOff>
      <xdr:row>61</xdr:row>
      <xdr:rowOff>144780</xdr:rowOff>
    </xdr:to>
    <xdr:graphicFrame macro="">
      <xdr:nvGraphicFramePr>
        <xdr:cNvPr id="60" name="Chart 15">
          <a:extLst>
            <a:ext uri="{FF2B5EF4-FFF2-40B4-BE49-F238E27FC236}">
              <a16:creationId xmlns:a16="http://schemas.microsoft.com/office/drawing/2014/main" id="{00000000-0008-0000-01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62285</xdr:colOff>
      <xdr:row>54</xdr:row>
      <xdr:rowOff>15239</xdr:rowOff>
    </xdr:from>
    <xdr:to>
      <xdr:col>11</xdr:col>
      <xdr:colOff>106680</xdr:colOff>
      <xdr:row>61</xdr:row>
      <xdr:rowOff>195654</xdr:rowOff>
    </xdr:to>
    <xdr:graphicFrame macro="">
      <xdr:nvGraphicFramePr>
        <xdr:cNvPr id="64" name="Chart 15">
          <a:extLst>
            <a:ext uri="{FF2B5EF4-FFF2-40B4-BE49-F238E27FC236}">
              <a16:creationId xmlns:a16="http://schemas.microsoft.com/office/drawing/2014/main" id="{00000000-0008-0000-0100-00004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2</xdr:col>
      <xdr:colOff>66675</xdr:colOff>
      <xdr:row>60</xdr:row>
      <xdr:rowOff>126366</xdr:rowOff>
    </xdr:from>
    <xdr:to>
      <xdr:col>2</xdr:col>
      <xdr:colOff>733425</xdr:colOff>
      <xdr:row>61</xdr:row>
      <xdr:rowOff>77471</xdr:rowOff>
    </xdr:to>
    <xdr:sp macro="" textlink="">
      <xdr:nvSpPr>
        <xdr:cNvPr id="65" name="Text Box 20">
          <a:extLst>
            <a:ext uri="{FF2B5EF4-FFF2-40B4-BE49-F238E27FC236}">
              <a16:creationId xmlns:a16="http://schemas.microsoft.com/office/drawing/2014/main" id="{00000000-0008-0000-0100-000041000000}"/>
            </a:ext>
          </a:extLst>
        </xdr:cNvPr>
        <xdr:cNvSpPr txBox="1">
          <a:spLocks noChangeArrowheads="1"/>
        </xdr:cNvSpPr>
      </xdr:nvSpPr>
      <xdr:spPr bwMode="auto">
        <a:xfrm>
          <a:off x="264795" y="10352406"/>
          <a:ext cx="666750" cy="149225"/>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空間・内装　　　　　　　　　</a:t>
          </a:r>
        </a:p>
      </xdr:txBody>
    </xdr:sp>
    <xdr:clientData/>
  </xdr:twoCellAnchor>
  <xdr:twoCellAnchor editAs="oneCell">
    <xdr:from>
      <xdr:col>9</xdr:col>
      <xdr:colOff>103657</xdr:colOff>
      <xdr:row>50</xdr:row>
      <xdr:rowOff>19141</xdr:rowOff>
    </xdr:from>
    <xdr:to>
      <xdr:col>9</xdr:col>
      <xdr:colOff>713892</xdr:colOff>
      <xdr:row>50</xdr:row>
      <xdr:rowOff>120741</xdr:rowOff>
    </xdr:to>
    <xdr:sp macro="" textlink="">
      <xdr:nvSpPr>
        <xdr:cNvPr id="66" name="Text Box 21">
          <a:extLst>
            <a:ext uri="{FF2B5EF4-FFF2-40B4-BE49-F238E27FC236}">
              <a16:creationId xmlns:a16="http://schemas.microsoft.com/office/drawing/2014/main" id="{00000000-0008-0000-0100-000042000000}"/>
            </a:ext>
          </a:extLst>
        </xdr:cNvPr>
        <xdr:cNvSpPr txBox="1">
          <a:spLocks noChangeArrowheads="1"/>
        </xdr:cNvSpPr>
      </xdr:nvSpPr>
      <xdr:spPr bwMode="auto">
        <a:xfrm>
          <a:off x="4492777" y="8309701"/>
          <a:ext cx="610235" cy="1016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リフレッシュ </a:t>
          </a:r>
        </a:p>
      </xdr:txBody>
    </xdr:sp>
    <xdr:clientData/>
  </xdr:twoCellAnchor>
  <xdr:oneCellAnchor>
    <xdr:from>
      <xdr:col>2</xdr:col>
      <xdr:colOff>179070</xdr:colOff>
      <xdr:row>49</xdr:row>
      <xdr:rowOff>160020</xdr:rowOff>
    </xdr:from>
    <xdr:ext cx="419100" cy="133350"/>
    <xdr:sp macro="" textlink="">
      <xdr:nvSpPr>
        <xdr:cNvPr id="67" name="Text Box 22">
          <a:extLst>
            <a:ext uri="{FF2B5EF4-FFF2-40B4-BE49-F238E27FC236}">
              <a16:creationId xmlns:a16="http://schemas.microsoft.com/office/drawing/2014/main" id="{00000000-0008-0000-0100-000043000000}"/>
            </a:ext>
          </a:extLst>
        </xdr:cNvPr>
        <xdr:cNvSpPr txBox="1">
          <a:spLocks noChangeArrowheads="1"/>
        </xdr:cNvSpPr>
      </xdr:nvSpPr>
      <xdr:spPr bwMode="auto">
        <a:xfrm>
          <a:off x="377190" y="8260080"/>
          <a:ext cx="419100" cy="13335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災害対応</a:t>
          </a:r>
        </a:p>
      </xdr:txBody>
    </xdr:sp>
    <xdr:clientData/>
  </xdr:oneCellAnchor>
  <xdr:twoCellAnchor editAs="oneCell">
    <xdr:from>
      <xdr:col>4</xdr:col>
      <xdr:colOff>7620</xdr:colOff>
      <xdr:row>60</xdr:row>
      <xdr:rowOff>5715</xdr:rowOff>
    </xdr:from>
    <xdr:to>
      <xdr:col>5</xdr:col>
      <xdr:colOff>258448</xdr:colOff>
      <xdr:row>62</xdr:row>
      <xdr:rowOff>1</xdr:rowOff>
    </xdr:to>
    <xdr:sp macro="" textlink="">
      <xdr:nvSpPr>
        <xdr:cNvPr id="68" name="Text Box 107">
          <a:extLst>
            <a:ext uri="{FF2B5EF4-FFF2-40B4-BE49-F238E27FC236}">
              <a16:creationId xmlns:a16="http://schemas.microsoft.com/office/drawing/2014/main" id="{00000000-0008-0000-0100-000044000000}"/>
            </a:ext>
          </a:extLst>
        </xdr:cNvPr>
        <xdr:cNvSpPr txBox="1">
          <a:spLocks noChangeArrowheads="1"/>
        </xdr:cNvSpPr>
      </xdr:nvSpPr>
      <xdr:spPr bwMode="auto">
        <a:xfrm>
          <a:off x="1485900" y="10231755"/>
          <a:ext cx="921388" cy="390526"/>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移動空間・</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コミュニケーション</a:t>
          </a:r>
        </a:p>
      </xdr:txBody>
    </xdr:sp>
    <xdr:clientData/>
  </xdr:twoCellAnchor>
  <xdr:twoCellAnchor editAs="oneCell">
    <xdr:from>
      <xdr:col>5</xdr:col>
      <xdr:colOff>315914</xdr:colOff>
      <xdr:row>60</xdr:row>
      <xdr:rowOff>67628</xdr:rowOff>
    </xdr:from>
    <xdr:to>
      <xdr:col>6</xdr:col>
      <xdr:colOff>300674</xdr:colOff>
      <xdr:row>61</xdr:row>
      <xdr:rowOff>136208</xdr:rowOff>
    </xdr:to>
    <xdr:sp macro="" textlink="">
      <xdr:nvSpPr>
        <xdr:cNvPr id="69" name="Text Box 108">
          <a:extLst>
            <a:ext uri="{FF2B5EF4-FFF2-40B4-BE49-F238E27FC236}">
              <a16:creationId xmlns:a16="http://schemas.microsoft.com/office/drawing/2014/main" id="{00000000-0008-0000-0100-000045000000}"/>
            </a:ext>
          </a:extLst>
        </xdr:cNvPr>
        <xdr:cNvSpPr txBox="1">
          <a:spLocks noChangeArrowheads="1"/>
        </xdr:cNvSpPr>
      </xdr:nvSpPr>
      <xdr:spPr bwMode="auto">
        <a:xfrm>
          <a:off x="2464754" y="10293668"/>
          <a:ext cx="41148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情報通信</a:t>
          </a:r>
        </a:p>
      </xdr:txBody>
    </xdr:sp>
    <xdr:clientData/>
  </xdr:twoCellAnchor>
  <xdr:twoCellAnchor editAs="oneCell">
    <xdr:from>
      <xdr:col>4</xdr:col>
      <xdr:colOff>135255</xdr:colOff>
      <xdr:row>49</xdr:row>
      <xdr:rowOff>100965</xdr:rowOff>
    </xdr:from>
    <xdr:to>
      <xdr:col>5</xdr:col>
      <xdr:colOff>85725</xdr:colOff>
      <xdr:row>50</xdr:row>
      <xdr:rowOff>177165</xdr:rowOff>
    </xdr:to>
    <xdr:sp macro="" textlink="">
      <xdr:nvSpPr>
        <xdr:cNvPr id="70" name="Text Box 109">
          <a:extLst>
            <a:ext uri="{FF2B5EF4-FFF2-40B4-BE49-F238E27FC236}">
              <a16:creationId xmlns:a16="http://schemas.microsoft.com/office/drawing/2014/main" id="{00000000-0008-0000-0100-000046000000}"/>
            </a:ext>
          </a:extLst>
        </xdr:cNvPr>
        <xdr:cNvSpPr txBox="1">
          <a:spLocks noChangeArrowheads="1"/>
        </xdr:cNvSpPr>
      </xdr:nvSpPr>
      <xdr:spPr bwMode="auto">
        <a:xfrm>
          <a:off x="1613535" y="8201025"/>
          <a:ext cx="62103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有害物質対策</a:t>
          </a:r>
        </a:p>
      </xdr:txBody>
    </xdr:sp>
    <xdr:clientData/>
  </xdr:twoCellAnchor>
  <xdr:twoCellAnchor editAs="oneCell">
    <xdr:from>
      <xdr:col>6</xdr:col>
      <xdr:colOff>287654</xdr:colOff>
      <xdr:row>49</xdr:row>
      <xdr:rowOff>116205</xdr:rowOff>
    </xdr:from>
    <xdr:to>
      <xdr:col>7</xdr:col>
      <xdr:colOff>573404</xdr:colOff>
      <xdr:row>51</xdr:row>
      <xdr:rowOff>1905</xdr:rowOff>
    </xdr:to>
    <xdr:sp macro="" textlink="">
      <xdr:nvSpPr>
        <xdr:cNvPr id="71" name="Text Box 110">
          <a:extLst>
            <a:ext uri="{FF2B5EF4-FFF2-40B4-BE49-F238E27FC236}">
              <a16:creationId xmlns:a16="http://schemas.microsoft.com/office/drawing/2014/main" id="{00000000-0008-0000-0100-000047000000}"/>
            </a:ext>
          </a:extLst>
        </xdr:cNvPr>
        <xdr:cNvSpPr txBox="1">
          <a:spLocks noChangeArrowheads="1"/>
        </xdr:cNvSpPr>
      </xdr:nvSpPr>
      <xdr:spPr bwMode="auto">
        <a:xfrm>
          <a:off x="2863214" y="8216265"/>
          <a:ext cx="72771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ユニバーサル</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デザイン　　　　　　　　</a:t>
          </a:r>
        </a:p>
      </xdr:txBody>
    </xdr:sp>
    <xdr:clientData/>
  </xdr:twoCellAnchor>
  <xdr:twoCellAnchor editAs="oneCell">
    <xdr:from>
      <xdr:col>10</xdr:col>
      <xdr:colOff>475436</xdr:colOff>
      <xdr:row>50</xdr:row>
      <xdr:rowOff>12791</xdr:rowOff>
    </xdr:from>
    <xdr:to>
      <xdr:col>11</xdr:col>
      <xdr:colOff>126821</xdr:colOff>
      <xdr:row>50</xdr:row>
      <xdr:rowOff>127091</xdr:rowOff>
    </xdr:to>
    <xdr:sp macro="" textlink="">
      <xdr:nvSpPr>
        <xdr:cNvPr id="75" name="Text Box 142">
          <a:extLst>
            <a:ext uri="{FF2B5EF4-FFF2-40B4-BE49-F238E27FC236}">
              <a16:creationId xmlns:a16="http://schemas.microsoft.com/office/drawing/2014/main" id="{00000000-0008-0000-0100-00004B000000}"/>
            </a:ext>
          </a:extLst>
        </xdr:cNvPr>
        <xdr:cNvSpPr txBox="1">
          <a:spLocks noChangeArrowheads="1"/>
        </xdr:cNvSpPr>
      </xdr:nvSpPr>
      <xdr:spPr bwMode="auto">
        <a:xfrm>
          <a:off x="5695136" y="8303351"/>
          <a:ext cx="466725" cy="1143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音環境</a:t>
          </a:r>
        </a:p>
      </xdr:txBody>
    </xdr:sp>
    <xdr:clientData/>
  </xdr:twoCellAnchor>
  <xdr:oneCellAnchor>
    <xdr:from>
      <xdr:col>11</xdr:col>
      <xdr:colOff>214817</xdr:colOff>
      <xdr:row>50</xdr:row>
      <xdr:rowOff>3256</xdr:rowOff>
    </xdr:from>
    <xdr:ext cx="523798" cy="133370"/>
    <xdr:sp macro="" textlink="">
      <xdr:nvSpPr>
        <xdr:cNvPr id="76" name="Text Box 143">
          <a:extLst>
            <a:ext uri="{FF2B5EF4-FFF2-40B4-BE49-F238E27FC236}">
              <a16:creationId xmlns:a16="http://schemas.microsoft.com/office/drawing/2014/main" id="{00000000-0008-0000-0100-00004C000000}"/>
            </a:ext>
          </a:extLst>
        </xdr:cNvPr>
        <xdr:cNvSpPr txBox="1">
          <a:spLocks noChangeArrowheads="1"/>
        </xdr:cNvSpPr>
      </xdr:nvSpPr>
      <xdr:spPr bwMode="auto">
        <a:xfrm>
          <a:off x="6249857" y="8293816"/>
          <a:ext cx="523798" cy="13337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光･視環境　</a:t>
          </a:r>
        </a:p>
      </xdr:txBody>
    </xdr:sp>
    <xdr:clientData/>
  </xdr:oneCellAnchor>
  <xdr:twoCellAnchor editAs="oneCell">
    <xdr:from>
      <xdr:col>12</xdr:col>
      <xdr:colOff>11272</xdr:colOff>
      <xdr:row>50</xdr:row>
      <xdr:rowOff>3266</xdr:rowOff>
    </xdr:from>
    <xdr:to>
      <xdr:col>12</xdr:col>
      <xdr:colOff>594202</xdr:colOff>
      <xdr:row>50</xdr:row>
      <xdr:rowOff>136616</xdr:rowOff>
    </xdr:to>
    <xdr:sp macro="" textlink="">
      <xdr:nvSpPr>
        <xdr:cNvPr id="77" name="Text Box 144">
          <a:extLst>
            <a:ext uri="{FF2B5EF4-FFF2-40B4-BE49-F238E27FC236}">
              <a16:creationId xmlns:a16="http://schemas.microsoft.com/office/drawing/2014/main" id="{00000000-0008-0000-0100-00004D000000}"/>
            </a:ext>
          </a:extLst>
        </xdr:cNvPr>
        <xdr:cNvSpPr txBox="1">
          <a:spLocks noChangeArrowheads="1"/>
        </xdr:cNvSpPr>
      </xdr:nvSpPr>
      <xdr:spPr bwMode="auto">
        <a:xfrm>
          <a:off x="6861652" y="8293826"/>
          <a:ext cx="582930"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熱・空気環境　　　　　　</a:t>
          </a:r>
        </a:p>
      </xdr:txBody>
    </xdr:sp>
    <xdr:clientData/>
  </xdr:twoCellAnchor>
  <xdr:twoCellAnchor editAs="oneCell">
    <xdr:from>
      <xdr:col>10</xdr:col>
      <xdr:colOff>25069</xdr:colOff>
      <xdr:row>49</xdr:row>
      <xdr:rowOff>185829</xdr:rowOff>
    </xdr:from>
    <xdr:to>
      <xdr:col>10</xdr:col>
      <xdr:colOff>381000</xdr:colOff>
      <xdr:row>50</xdr:row>
      <xdr:rowOff>137160</xdr:rowOff>
    </xdr:to>
    <xdr:sp macro="" textlink="">
      <xdr:nvSpPr>
        <xdr:cNvPr id="78" name="Text Box 7">
          <a:extLst>
            <a:ext uri="{FF2B5EF4-FFF2-40B4-BE49-F238E27FC236}">
              <a16:creationId xmlns:a16="http://schemas.microsoft.com/office/drawing/2014/main" id="{00000000-0008-0000-0100-00004E000000}"/>
            </a:ext>
          </a:extLst>
        </xdr:cNvPr>
        <xdr:cNvSpPr txBox="1">
          <a:spLocks noChangeArrowheads="1"/>
        </xdr:cNvSpPr>
      </xdr:nvSpPr>
      <xdr:spPr bwMode="auto">
        <a:xfrm>
          <a:off x="5244769" y="8285889"/>
          <a:ext cx="355931" cy="141831"/>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運動</a:t>
          </a:r>
        </a:p>
      </xdr:txBody>
    </xdr:sp>
    <xdr:clientData/>
  </xdr:twoCellAnchor>
  <xdr:twoCellAnchor editAs="oneCell">
    <xdr:from>
      <xdr:col>12</xdr:col>
      <xdr:colOff>614039</xdr:colOff>
      <xdr:row>49</xdr:row>
      <xdr:rowOff>119734</xdr:rowOff>
    </xdr:from>
    <xdr:to>
      <xdr:col>14</xdr:col>
      <xdr:colOff>16836</xdr:colOff>
      <xdr:row>51</xdr:row>
      <xdr:rowOff>20149</xdr:rowOff>
    </xdr:to>
    <xdr:sp macro="" textlink="">
      <xdr:nvSpPr>
        <xdr:cNvPr id="84" name="Text Box 23">
          <a:extLst>
            <a:ext uri="{FF2B5EF4-FFF2-40B4-BE49-F238E27FC236}">
              <a16:creationId xmlns:a16="http://schemas.microsoft.com/office/drawing/2014/main" id="{00000000-0008-0000-0100-000054000000}"/>
            </a:ext>
          </a:extLst>
        </xdr:cNvPr>
        <xdr:cNvSpPr txBox="1">
          <a:spLocks noChangeArrowheads="1"/>
        </xdr:cNvSpPr>
      </xdr:nvSpPr>
      <xdr:spPr bwMode="auto">
        <a:xfrm>
          <a:off x="7464419" y="8219794"/>
          <a:ext cx="804877" cy="28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algn="ctr" rtl="0">
            <a:defRPr sz="1000"/>
          </a:pPr>
          <a:r>
            <a:rPr lang="ja-JP" altLang="en-US" sz="825" b="0" i="0" u="none" strike="noStrike" baseline="0">
              <a:solidFill>
                <a:srgbClr val="000000"/>
              </a:solidFill>
              <a:latin typeface="ＭＳ Ｐゴシック"/>
              <a:ea typeface="ＭＳ Ｐゴシック"/>
            </a:rPr>
            <a:t>   維持管理計画</a:t>
          </a:r>
        </a:p>
      </xdr:txBody>
    </xdr:sp>
    <xdr:clientData/>
  </xdr:twoCellAnchor>
  <xdr:twoCellAnchor editAs="oneCell">
    <xdr:from>
      <xdr:col>14</xdr:col>
      <xdr:colOff>36671</xdr:colOff>
      <xdr:row>49</xdr:row>
      <xdr:rowOff>162875</xdr:rowOff>
    </xdr:from>
    <xdr:to>
      <xdr:col>14</xdr:col>
      <xdr:colOff>702561</xdr:colOff>
      <xdr:row>50</xdr:row>
      <xdr:rowOff>167507</xdr:rowOff>
    </xdr:to>
    <xdr:sp macro="" textlink="">
      <xdr:nvSpPr>
        <xdr:cNvPr id="85" name="Text Box 101">
          <a:extLst>
            <a:ext uri="{FF2B5EF4-FFF2-40B4-BE49-F238E27FC236}">
              <a16:creationId xmlns:a16="http://schemas.microsoft.com/office/drawing/2014/main" id="{00000000-0008-0000-0100-000055000000}"/>
            </a:ext>
          </a:extLst>
        </xdr:cNvPr>
        <xdr:cNvSpPr txBox="1">
          <a:spLocks noChangeArrowheads="1"/>
        </xdr:cNvSpPr>
      </xdr:nvSpPr>
      <xdr:spPr bwMode="auto">
        <a:xfrm>
          <a:off x="8289131" y="8262935"/>
          <a:ext cx="665890" cy="195132"/>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満足度調査</a:t>
          </a:r>
        </a:p>
      </xdr:txBody>
    </xdr:sp>
    <xdr:clientData/>
  </xdr:twoCellAnchor>
  <xdr:twoCellAnchor editAs="oneCell">
    <xdr:from>
      <xdr:col>2</xdr:col>
      <xdr:colOff>790891</xdr:colOff>
      <xdr:row>60</xdr:row>
      <xdr:rowOff>100965</xdr:rowOff>
    </xdr:from>
    <xdr:to>
      <xdr:col>3</xdr:col>
      <xdr:colOff>320040</xdr:colOff>
      <xdr:row>61</xdr:row>
      <xdr:rowOff>102871</xdr:rowOff>
    </xdr:to>
    <xdr:sp macro="" textlink="">
      <xdr:nvSpPr>
        <xdr:cNvPr id="88" name="Text Box 148">
          <a:extLst>
            <a:ext uri="{FF2B5EF4-FFF2-40B4-BE49-F238E27FC236}">
              <a16:creationId xmlns:a16="http://schemas.microsoft.com/office/drawing/2014/main" id="{00000000-0008-0000-0100-000058000000}"/>
            </a:ext>
          </a:extLst>
        </xdr:cNvPr>
        <xdr:cNvSpPr txBox="1">
          <a:spLocks noChangeArrowheads="1"/>
        </xdr:cNvSpPr>
      </xdr:nvSpPr>
      <xdr:spPr bwMode="auto">
        <a:xfrm>
          <a:off x="989011" y="10327005"/>
          <a:ext cx="443549" cy="200026"/>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作業環境</a:t>
          </a:r>
          <a:endParaRPr lang="ja-JP" altLang="en-US" sz="900" b="0" i="0" strike="noStrike">
            <a:solidFill>
              <a:srgbClr val="000000"/>
            </a:solidFill>
            <a:latin typeface="ＭＳ Ｐゴシック"/>
            <a:ea typeface="ＭＳ Ｐゴシック"/>
          </a:endParaRPr>
        </a:p>
      </xdr:txBody>
    </xdr:sp>
    <xdr:clientData/>
  </xdr:twoCellAnchor>
  <xdr:twoCellAnchor editAs="oneCell">
    <xdr:from>
      <xdr:col>5</xdr:col>
      <xdr:colOff>120015</xdr:colOff>
      <xdr:row>49</xdr:row>
      <xdr:rowOff>171768</xdr:rowOff>
    </xdr:from>
    <xdr:to>
      <xdr:col>6</xdr:col>
      <xdr:colOff>310515</xdr:colOff>
      <xdr:row>50</xdr:row>
      <xdr:rowOff>136843</xdr:rowOff>
    </xdr:to>
    <xdr:sp macro="" textlink="">
      <xdr:nvSpPr>
        <xdr:cNvPr id="89" name="Text Box 149">
          <a:extLst>
            <a:ext uri="{FF2B5EF4-FFF2-40B4-BE49-F238E27FC236}">
              <a16:creationId xmlns:a16="http://schemas.microsoft.com/office/drawing/2014/main" id="{00000000-0008-0000-0100-000059000000}"/>
            </a:ext>
          </a:extLst>
        </xdr:cNvPr>
        <xdr:cNvSpPr txBox="1">
          <a:spLocks noChangeArrowheads="1"/>
        </xdr:cNvSpPr>
      </xdr:nvSpPr>
      <xdr:spPr bwMode="auto">
        <a:xfrm>
          <a:off x="2268855" y="8271828"/>
          <a:ext cx="617220" cy="155575"/>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水質安全性</a:t>
          </a:r>
          <a:endParaRPr lang="ja-JP" altLang="en-US" sz="900" b="0" i="0" strike="noStrike">
            <a:solidFill>
              <a:srgbClr val="000000"/>
            </a:solidFill>
            <a:latin typeface="ＭＳ Ｐゴシック"/>
            <a:ea typeface="ＭＳ Ｐゴシック"/>
          </a:endParaRPr>
        </a:p>
      </xdr:txBody>
    </xdr:sp>
    <xdr:clientData/>
  </xdr:twoCellAnchor>
  <xdr:twoCellAnchor editAs="oneCell">
    <xdr:from>
      <xdr:col>1</xdr:col>
      <xdr:colOff>47625</xdr:colOff>
      <xdr:row>1</xdr:row>
      <xdr:rowOff>91440</xdr:rowOff>
    </xdr:from>
    <xdr:to>
      <xdr:col>11</xdr:col>
      <xdr:colOff>567142</xdr:colOff>
      <xdr:row>4</xdr:row>
      <xdr:rowOff>15239</xdr:rowOff>
    </xdr:to>
    <xdr:pic>
      <xdr:nvPicPr>
        <xdr:cNvPr id="34" name="図 33">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0965" y="167640"/>
          <a:ext cx="6501217" cy="632459"/>
        </a:xfrm>
        <a:prstGeom prst="rect">
          <a:avLst/>
        </a:prstGeom>
      </xdr:spPr>
    </xdr:pic>
    <xdr:clientData/>
  </xdr:twoCellAnchor>
  <xdr:twoCellAnchor editAs="oneCell">
    <xdr:from>
      <xdr:col>2</xdr:col>
      <xdr:colOff>761861</xdr:colOff>
      <xdr:row>49</xdr:row>
      <xdr:rowOff>111888</xdr:rowOff>
    </xdr:from>
    <xdr:to>
      <xdr:col>4</xdr:col>
      <xdr:colOff>83821</xdr:colOff>
      <xdr:row>51</xdr:row>
      <xdr:rowOff>7620</xdr:rowOff>
    </xdr:to>
    <xdr:sp macro="" textlink="">
      <xdr:nvSpPr>
        <xdr:cNvPr id="30" name="Text Box 145">
          <a:extLst>
            <a:ext uri="{FF2B5EF4-FFF2-40B4-BE49-F238E27FC236}">
              <a16:creationId xmlns:a16="http://schemas.microsoft.com/office/drawing/2014/main" id="{00000000-0008-0000-0100-00001E000000}"/>
            </a:ext>
          </a:extLst>
        </xdr:cNvPr>
        <xdr:cNvSpPr txBox="1">
          <a:spLocks noChangeArrowheads="1"/>
        </xdr:cNvSpPr>
      </xdr:nvSpPr>
      <xdr:spPr bwMode="auto">
        <a:xfrm>
          <a:off x="959981" y="8211948"/>
          <a:ext cx="602120" cy="276732"/>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防犯、</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非常時対応</a:t>
          </a:r>
          <a:endParaRPr lang="ja-JP" altLang="en-US" sz="900" b="0" i="0" strike="noStrike">
            <a:solidFill>
              <a:srgbClr val="000000"/>
            </a:solidFill>
            <a:latin typeface="ＭＳ Ｐゴシック"/>
            <a:ea typeface="ＭＳ Ｐゴシック"/>
          </a:endParaRPr>
        </a:p>
      </xdr:txBody>
    </xdr:sp>
    <xdr:clientData/>
  </xdr:twoCellAnchor>
  <xdr:twoCellAnchor editAs="oneCell">
    <xdr:from>
      <xdr:col>7</xdr:col>
      <xdr:colOff>849331</xdr:colOff>
      <xdr:row>49</xdr:row>
      <xdr:rowOff>156365</xdr:rowOff>
    </xdr:from>
    <xdr:to>
      <xdr:col>9</xdr:col>
      <xdr:colOff>83820</xdr:colOff>
      <xdr:row>50</xdr:row>
      <xdr:rowOff>174017</xdr:rowOff>
    </xdr:to>
    <xdr:sp macro="" textlink="">
      <xdr:nvSpPr>
        <xdr:cNvPr id="31" name="Text Box 145">
          <a:extLst>
            <a:ext uri="{FF2B5EF4-FFF2-40B4-BE49-F238E27FC236}">
              <a16:creationId xmlns:a16="http://schemas.microsoft.com/office/drawing/2014/main" id="{00000000-0008-0000-0100-00001F000000}"/>
            </a:ext>
          </a:extLst>
        </xdr:cNvPr>
        <xdr:cNvSpPr txBox="1">
          <a:spLocks noChangeArrowheads="1"/>
        </xdr:cNvSpPr>
      </xdr:nvSpPr>
      <xdr:spPr bwMode="auto">
        <a:xfrm>
          <a:off x="3866851" y="8256425"/>
          <a:ext cx="606089" cy="208152"/>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デザイン性</a:t>
          </a:r>
          <a:endParaRPr lang="ja-JP" altLang="en-US" sz="900" b="0" i="0" strike="noStrike">
            <a:solidFill>
              <a:srgbClr val="000000"/>
            </a:solidFill>
            <a:latin typeface="ＭＳ Ｐゴシック"/>
            <a:ea typeface="ＭＳ Ｐゴシック"/>
          </a:endParaRPr>
        </a:p>
      </xdr:txBody>
    </xdr:sp>
    <xdr:clientData/>
  </xdr:twoCellAnchor>
  <xdr:twoCellAnchor>
    <xdr:from>
      <xdr:col>11</xdr:col>
      <xdr:colOff>80176</xdr:colOff>
      <xdr:row>53</xdr:row>
      <xdr:rowOff>180415</xdr:rowOff>
    </xdr:from>
    <xdr:to>
      <xdr:col>14</xdr:col>
      <xdr:colOff>762000</xdr:colOff>
      <xdr:row>61</xdr:row>
      <xdr:rowOff>189940</xdr:rowOff>
    </xdr:to>
    <xdr:graphicFrame macro="">
      <xdr:nvGraphicFramePr>
        <xdr:cNvPr id="32" name="Chart 15">
          <a:extLst>
            <a:ext uri="{FF2B5EF4-FFF2-40B4-BE49-F238E27FC236}">
              <a16:creationId xmlns:a16="http://schemas.microsoft.com/office/drawing/2014/main" id="{00000000-0008-0000-01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11</xdr:col>
      <xdr:colOff>127373</xdr:colOff>
      <xdr:row>60</xdr:row>
      <xdr:rowOff>151893</xdr:rowOff>
    </xdr:from>
    <xdr:to>
      <xdr:col>12</xdr:col>
      <xdr:colOff>155281</xdr:colOff>
      <xdr:row>61</xdr:row>
      <xdr:rowOff>190500</xdr:rowOff>
    </xdr:to>
    <xdr:sp macro="" textlink="">
      <xdr:nvSpPr>
        <xdr:cNvPr id="33" name="Text Box 145">
          <a:extLst>
            <a:ext uri="{FF2B5EF4-FFF2-40B4-BE49-F238E27FC236}">
              <a16:creationId xmlns:a16="http://schemas.microsoft.com/office/drawing/2014/main" id="{00000000-0008-0000-0100-000021000000}"/>
            </a:ext>
          </a:extLst>
        </xdr:cNvPr>
        <xdr:cNvSpPr txBox="1">
          <a:spLocks noChangeArrowheads="1"/>
        </xdr:cNvSpPr>
      </xdr:nvSpPr>
      <xdr:spPr bwMode="auto">
        <a:xfrm>
          <a:off x="6842498" y="10391268"/>
          <a:ext cx="932783" cy="238632"/>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作業効率</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11</xdr:col>
      <xdr:colOff>799726</xdr:colOff>
      <xdr:row>60</xdr:row>
      <xdr:rowOff>151893</xdr:rowOff>
    </xdr:from>
    <xdr:to>
      <xdr:col>13</xdr:col>
      <xdr:colOff>12219</xdr:colOff>
      <xdr:row>61</xdr:row>
      <xdr:rowOff>190500</xdr:rowOff>
    </xdr:to>
    <xdr:sp macro="" textlink="">
      <xdr:nvSpPr>
        <xdr:cNvPr id="35" name="Text Box 145">
          <a:extLst>
            <a:ext uri="{FF2B5EF4-FFF2-40B4-BE49-F238E27FC236}">
              <a16:creationId xmlns:a16="http://schemas.microsoft.com/office/drawing/2014/main" id="{00000000-0008-0000-0100-000023000000}"/>
            </a:ext>
          </a:extLst>
        </xdr:cNvPr>
        <xdr:cNvSpPr txBox="1">
          <a:spLocks noChangeArrowheads="1"/>
        </xdr:cNvSpPr>
      </xdr:nvSpPr>
      <xdr:spPr bwMode="auto">
        <a:xfrm>
          <a:off x="7514851" y="10391268"/>
          <a:ext cx="1012718" cy="238632"/>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知識創造</a:t>
          </a:r>
          <a:endParaRPr lang="ja-JP" altLang="en-US" sz="900" b="0" i="0" strike="noStrike">
            <a:solidFill>
              <a:srgbClr val="000000"/>
            </a:solidFill>
            <a:latin typeface="ＭＳ Ｐゴシック"/>
            <a:ea typeface="ＭＳ Ｐゴシック"/>
          </a:endParaRPr>
        </a:p>
      </xdr:txBody>
    </xdr:sp>
    <xdr:clientData/>
  </xdr:twoCellAnchor>
  <xdr:twoCellAnchor editAs="oneCell">
    <xdr:from>
      <xdr:col>12</xdr:col>
      <xdr:colOff>664695</xdr:colOff>
      <xdr:row>60</xdr:row>
      <xdr:rowOff>151893</xdr:rowOff>
    </xdr:from>
    <xdr:to>
      <xdr:col>14</xdr:col>
      <xdr:colOff>94955</xdr:colOff>
      <xdr:row>61</xdr:row>
      <xdr:rowOff>190500</xdr:rowOff>
    </xdr:to>
    <xdr:sp macro="" textlink="">
      <xdr:nvSpPr>
        <xdr:cNvPr id="36" name="Text Box 145">
          <a:extLst>
            <a:ext uri="{FF2B5EF4-FFF2-40B4-BE49-F238E27FC236}">
              <a16:creationId xmlns:a16="http://schemas.microsoft.com/office/drawing/2014/main" id="{00000000-0008-0000-0100-000024000000}"/>
            </a:ext>
          </a:extLst>
        </xdr:cNvPr>
        <xdr:cNvSpPr txBox="1">
          <a:spLocks noChangeArrowheads="1"/>
        </xdr:cNvSpPr>
      </xdr:nvSpPr>
      <xdr:spPr bwMode="auto">
        <a:xfrm>
          <a:off x="8284695" y="10391268"/>
          <a:ext cx="982835" cy="238632"/>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意欲向上</a:t>
          </a:r>
          <a:endParaRPr lang="ja-JP" altLang="en-US" sz="900" b="0" i="0" strike="noStrike">
            <a:solidFill>
              <a:srgbClr val="000000"/>
            </a:solidFill>
            <a:latin typeface="ＭＳ Ｐゴシック"/>
            <a:ea typeface="ＭＳ Ｐゴシック"/>
          </a:endParaRPr>
        </a:p>
      </xdr:txBody>
    </xdr:sp>
    <xdr:clientData/>
  </xdr:twoCellAnchor>
  <xdr:twoCellAnchor editAs="oneCell">
    <xdr:from>
      <xdr:col>13</xdr:col>
      <xdr:colOff>491564</xdr:colOff>
      <xdr:row>60</xdr:row>
      <xdr:rowOff>151893</xdr:rowOff>
    </xdr:from>
    <xdr:to>
      <xdr:col>14</xdr:col>
      <xdr:colOff>743589</xdr:colOff>
      <xdr:row>61</xdr:row>
      <xdr:rowOff>190500</xdr:rowOff>
    </xdr:to>
    <xdr:sp macro="" textlink="">
      <xdr:nvSpPr>
        <xdr:cNvPr id="37" name="Text Box 145">
          <a:extLst>
            <a:ext uri="{FF2B5EF4-FFF2-40B4-BE49-F238E27FC236}">
              <a16:creationId xmlns:a16="http://schemas.microsoft.com/office/drawing/2014/main" id="{00000000-0008-0000-0100-000025000000}"/>
            </a:ext>
          </a:extLst>
        </xdr:cNvPr>
        <xdr:cNvSpPr txBox="1">
          <a:spLocks noChangeArrowheads="1"/>
        </xdr:cNvSpPr>
      </xdr:nvSpPr>
      <xdr:spPr bwMode="auto">
        <a:xfrm>
          <a:off x="9006914" y="10391268"/>
          <a:ext cx="909250" cy="238632"/>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人材確保</a:t>
          </a:r>
          <a:endParaRPr lang="ja-JP" altLang="en-US" sz="900" b="0" i="0" strike="noStrike">
            <a:solidFill>
              <a:srgbClr val="000000"/>
            </a:solidFill>
            <a:latin typeface="ＭＳ Ｐゴシック"/>
            <a:ea typeface="ＭＳ Ｐゴシック"/>
          </a:endParaRPr>
        </a:p>
      </xdr:txBody>
    </xdr:sp>
    <xdr:clientData/>
  </xdr:twoCellAnchor>
  <xdr:oneCellAnchor>
    <xdr:from>
      <xdr:col>11</xdr:col>
      <xdr:colOff>388619</xdr:colOff>
      <xdr:row>58</xdr:row>
      <xdr:rowOff>152094</xdr:rowOff>
    </xdr:from>
    <xdr:ext cx="466726" cy="267381"/>
    <xdr:sp macro="" textlink="$AD$50">
      <xdr:nvSpPr>
        <xdr:cNvPr id="2" name="テキスト ボックス 1">
          <a:extLst>
            <a:ext uri="{FF2B5EF4-FFF2-40B4-BE49-F238E27FC236}">
              <a16:creationId xmlns:a16="http://schemas.microsoft.com/office/drawing/2014/main" id="{00000000-0008-0000-0100-000002000000}"/>
            </a:ext>
          </a:extLst>
        </xdr:cNvPr>
        <xdr:cNvSpPr txBox="1"/>
      </xdr:nvSpPr>
      <xdr:spPr>
        <a:xfrm>
          <a:off x="6423659" y="9981894"/>
          <a:ext cx="466726"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1B88DCA6-4A97-4D55-865D-FC3AC8235F01}" type="TxLink">
            <a:rPr kumimoji="1" lang="en-US" altLang="en-US" sz="1050" b="1" i="0" u="none" strike="noStrike">
              <a:solidFill>
                <a:srgbClr val="000000"/>
              </a:solidFill>
              <a:latin typeface="ＭＳ Ｐゴシック"/>
              <a:ea typeface="ＭＳ Ｐゴシック"/>
            </a:rPr>
            <a:pPr/>
            <a:t> </a:t>
          </a:fld>
          <a:endParaRPr kumimoji="1" lang="ja-JP" altLang="en-US" sz="1050" b="1"/>
        </a:p>
      </xdr:txBody>
    </xdr:sp>
    <xdr:clientData/>
  </xdr:oneCellAnchor>
  <xdr:oneCellAnchor>
    <xdr:from>
      <xdr:col>12</xdr:col>
      <xdr:colOff>185419</xdr:colOff>
      <xdr:row>58</xdr:row>
      <xdr:rowOff>152094</xdr:rowOff>
    </xdr:from>
    <xdr:ext cx="466726" cy="267381"/>
    <xdr:sp macro="" textlink="$AD$51">
      <xdr:nvSpPr>
        <xdr:cNvPr id="3" name="テキスト ボックス 2">
          <a:extLst>
            <a:ext uri="{FF2B5EF4-FFF2-40B4-BE49-F238E27FC236}">
              <a16:creationId xmlns:a16="http://schemas.microsoft.com/office/drawing/2014/main" id="{00000000-0008-0000-0100-000003000000}"/>
            </a:ext>
          </a:extLst>
        </xdr:cNvPr>
        <xdr:cNvSpPr txBox="1"/>
      </xdr:nvSpPr>
      <xdr:spPr>
        <a:xfrm>
          <a:off x="7035799" y="9981894"/>
          <a:ext cx="466726"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5731D396-01DB-4256-9D77-B0AF145E986D}" type="TxLink">
            <a:rPr kumimoji="1" lang="en-US" altLang="en-US" sz="1050" b="1" i="0" u="none" strike="noStrike">
              <a:solidFill>
                <a:srgbClr val="000000"/>
              </a:solidFill>
              <a:latin typeface="ＭＳ Ｐゴシック"/>
              <a:ea typeface="ＭＳ Ｐゴシック"/>
            </a:rPr>
            <a:pPr/>
            <a:t> </a:t>
          </a:fld>
          <a:endParaRPr kumimoji="1" lang="ja-JP" altLang="en-US" sz="1050" b="1"/>
        </a:p>
      </xdr:txBody>
    </xdr:sp>
    <xdr:clientData/>
  </xdr:oneCellAnchor>
  <xdr:oneCellAnchor>
    <xdr:from>
      <xdr:col>12</xdr:col>
      <xdr:colOff>799464</xdr:colOff>
      <xdr:row>58</xdr:row>
      <xdr:rowOff>152094</xdr:rowOff>
    </xdr:from>
    <xdr:ext cx="466726" cy="267381"/>
    <xdr:sp macro="" textlink="$AD$52">
      <xdr:nvSpPr>
        <xdr:cNvPr id="4" name="テキスト ボックス 3">
          <a:extLst>
            <a:ext uri="{FF2B5EF4-FFF2-40B4-BE49-F238E27FC236}">
              <a16:creationId xmlns:a16="http://schemas.microsoft.com/office/drawing/2014/main" id="{00000000-0008-0000-0100-000004000000}"/>
            </a:ext>
          </a:extLst>
        </xdr:cNvPr>
        <xdr:cNvSpPr txBox="1"/>
      </xdr:nvSpPr>
      <xdr:spPr>
        <a:xfrm>
          <a:off x="7649844" y="9981894"/>
          <a:ext cx="466726"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C3AA71A2-C156-47EE-83F1-5339354CF809}" type="TxLink">
            <a:rPr kumimoji="1" lang="en-US" altLang="en-US" sz="1050" b="1" i="0" u="none" strike="noStrike">
              <a:solidFill>
                <a:srgbClr val="000000"/>
              </a:solidFill>
              <a:latin typeface="ＭＳ Ｐゴシック"/>
              <a:ea typeface="ＭＳ Ｐゴシック"/>
            </a:rPr>
            <a:pPr/>
            <a:t> </a:t>
          </a:fld>
          <a:endParaRPr kumimoji="1" lang="ja-JP" altLang="en-US" sz="1050" b="1"/>
        </a:p>
      </xdr:txBody>
    </xdr:sp>
    <xdr:clientData/>
  </xdr:oneCellAnchor>
  <xdr:oneCellAnchor>
    <xdr:from>
      <xdr:col>14</xdr:col>
      <xdr:colOff>36194</xdr:colOff>
      <xdr:row>58</xdr:row>
      <xdr:rowOff>152094</xdr:rowOff>
    </xdr:from>
    <xdr:ext cx="466726" cy="267381"/>
    <xdr:sp macro="" textlink="$AD$53">
      <xdr:nvSpPr>
        <xdr:cNvPr id="5" name="テキスト ボックス 4">
          <a:extLst>
            <a:ext uri="{FF2B5EF4-FFF2-40B4-BE49-F238E27FC236}">
              <a16:creationId xmlns:a16="http://schemas.microsoft.com/office/drawing/2014/main" id="{00000000-0008-0000-0100-000005000000}"/>
            </a:ext>
          </a:extLst>
        </xdr:cNvPr>
        <xdr:cNvSpPr txBox="1"/>
      </xdr:nvSpPr>
      <xdr:spPr>
        <a:xfrm>
          <a:off x="8288654" y="9981894"/>
          <a:ext cx="466726"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255B14E4-05C0-49FA-9C99-3D6493708E40}" type="TxLink">
            <a:rPr kumimoji="1" lang="en-US" altLang="en-US" sz="1050" b="1" i="0" u="none" strike="noStrike">
              <a:solidFill>
                <a:srgbClr val="000000"/>
              </a:solidFill>
              <a:latin typeface="ＭＳ Ｐゴシック"/>
              <a:ea typeface="ＭＳ Ｐゴシック"/>
            </a:rPr>
            <a:pPr/>
            <a:t> </a:t>
          </a:fld>
          <a:endParaRPr kumimoji="1" lang="ja-JP" altLang="en-US" sz="1050" b="1"/>
        </a:p>
      </xdr:txBody>
    </xdr:sp>
    <xdr:clientData/>
  </xdr:oneCellAnchor>
  <xdr:twoCellAnchor editAs="oneCell">
    <xdr:from>
      <xdr:col>6</xdr:col>
      <xdr:colOff>358140</xdr:colOff>
      <xdr:row>60</xdr:row>
      <xdr:rowOff>67628</xdr:rowOff>
    </xdr:from>
    <xdr:to>
      <xdr:col>7</xdr:col>
      <xdr:colOff>426720</xdr:colOff>
      <xdr:row>61</xdr:row>
      <xdr:rowOff>136208</xdr:rowOff>
    </xdr:to>
    <xdr:sp macro="" textlink="">
      <xdr:nvSpPr>
        <xdr:cNvPr id="7" name="Text Box 110">
          <a:extLst>
            <a:ext uri="{FF2B5EF4-FFF2-40B4-BE49-F238E27FC236}">
              <a16:creationId xmlns:a16="http://schemas.microsoft.com/office/drawing/2014/main" id="{58F9A596-BE32-4C65-89B0-BA5ED86F2960}"/>
            </a:ext>
          </a:extLst>
        </xdr:cNvPr>
        <xdr:cNvSpPr txBox="1">
          <a:spLocks noChangeArrowheads="1"/>
        </xdr:cNvSpPr>
      </xdr:nvSpPr>
      <xdr:spPr bwMode="auto">
        <a:xfrm>
          <a:off x="2933700" y="10293668"/>
          <a:ext cx="51054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プログラム　　　　　　</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0.0593</cdr:x>
      <cdr:y>0.44568</cdr:y>
    </cdr:from>
    <cdr:to>
      <cdr:x>0.96265</cdr:x>
      <cdr:y>0.44568</cdr:y>
    </cdr:to>
    <cdr:sp macro="" textlink="">
      <cdr:nvSpPr>
        <cdr:cNvPr id="7173" name="Line 5"/>
        <cdr:cNvSpPr>
          <a:spLocks xmlns:a="http://schemas.openxmlformats.org/drawingml/2006/main" noChangeShapeType="1"/>
        </cdr:cNvSpPr>
      </cdr:nvSpPr>
      <cdr:spPr bwMode="auto">
        <a:xfrm xmlns:a="http://schemas.openxmlformats.org/drawingml/2006/main">
          <a:off x="215051" y="710346"/>
          <a:ext cx="3276000"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0.07238</cdr:x>
      <cdr:y>0.63855</cdr:y>
    </cdr:from>
    <cdr:to>
      <cdr:x>0.23423</cdr:x>
      <cdr:y>0.78916</cdr:y>
    </cdr:to>
    <cdr:sp macro="" textlink="結果!$Z$49">
      <cdr:nvSpPr>
        <cdr:cNvPr id="4" name="テキスト ボックス 1"/>
        <cdr:cNvSpPr txBox="1"/>
      </cdr:nvSpPr>
      <cdr:spPr>
        <a:xfrm xmlns:a="http://schemas.openxmlformats.org/drawingml/2006/main">
          <a:off x="280824" y="1009643"/>
          <a:ext cx="627954" cy="238137"/>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4E285-A8E4-48AA-B8C1-1F5506CF5C1E}"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0.09438</cdr:x>
      <cdr:y>0.64781</cdr:y>
    </cdr:from>
    <cdr:to>
      <cdr:x>0.19365</cdr:x>
      <cdr:y>0.80592</cdr:y>
    </cdr:to>
    <cdr:sp macro="" textlink="結果!$T$49">
      <cdr:nvSpPr>
        <cdr:cNvPr id="3" name="テキスト ボックス 2">
          <a:extLst xmlns:a="http://schemas.openxmlformats.org/drawingml/2006/main">
            <a:ext uri="{FF2B5EF4-FFF2-40B4-BE49-F238E27FC236}">
              <a16:creationId xmlns:a16="http://schemas.microsoft.com/office/drawing/2014/main" id="{92AA284C-CA93-FAF6-6B52-39B9DA50C9AB}"/>
            </a:ext>
          </a:extLst>
        </cdr:cNvPr>
        <cdr:cNvSpPr txBox="1"/>
      </cdr:nvSpPr>
      <cdr:spPr>
        <a:xfrm xmlns:a="http://schemas.openxmlformats.org/drawingml/2006/main">
          <a:off x="342266" y="1032510"/>
          <a:ext cx="360000" cy="2520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A7519E9A-D036-46B4-87D9-29043BA7B713}" type="TxLink">
            <a:rPr lang="en-US" altLang="en-US" sz="1000" b="1" i="0" u="none" strike="noStrike">
              <a:solidFill>
                <a:srgbClr val="000000"/>
              </a:solidFill>
              <a:latin typeface="ＭＳ Ｐゴシック"/>
              <a:ea typeface="ＭＳ Ｐゴシック"/>
            </a:rPr>
            <a:pPr/>
            <a:t> </a:t>
          </a:fld>
          <a:endParaRPr lang="ja-JP" altLang="en-US" sz="1000" b="1"/>
        </a:p>
      </cdr:txBody>
    </cdr:sp>
  </cdr:relSizeAnchor>
  <cdr:relSizeAnchor xmlns:cdr="http://schemas.openxmlformats.org/drawingml/2006/chartDrawing">
    <cdr:from>
      <cdr:x>0.27508</cdr:x>
      <cdr:y>0.64781</cdr:y>
    </cdr:from>
    <cdr:to>
      <cdr:x>0.37435</cdr:x>
      <cdr:y>0.80592</cdr:y>
    </cdr:to>
    <cdr:sp macro="" textlink="結果!$T$50">
      <cdr:nvSpPr>
        <cdr:cNvPr id="9" name="テキスト ボックス 8">
          <a:extLst xmlns:a="http://schemas.openxmlformats.org/drawingml/2006/main">
            <a:ext uri="{FF2B5EF4-FFF2-40B4-BE49-F238E27FC236}">
              <a16:creationId xmlns:a16="http://schemas.microsoft.com/office/drawing/2014/main" id="{057113F2-AC75-F8EA-7611-A9E4FC750CAB}"/>
            </a:ext>
          </a:extLst>
        </cdr:cNvPr>
        <cdr:cNvSpPr txBox="1"/>
      </cdr:nvSpPr>
      <cdr:spPr>
        <a:xfrm xmlns:a="http://schemas.openxmlformats.org/drawingml/2006/main">
          <a:off x="997586" y="1032510"/>
          <a:ext cx="360000" cy="2520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5858AFFA-D700-422C-8FA7-67CDE8830A2E}" type="TxLink">
            <a:rPr lang="en-US" altLang="en-US" sz="1000" b="1" i="0" u="none" strike="noStrike">
              <a:solidFill>
                <a:srgbClr val="000000"/>
              </a:solidFill>
              <a:latin typeface="ＭＳ Ｐゴシック"/>
              <a:ea typeface="ＭＳ Ｐゴシック"/>
            </a:rPr>
            <a:pPr/>
            <a:t> </a:t>
          </a:fld>
          <a:endParaRPr lang="ja-JP" altLang="en-US" sz="1000" b="1"/>
        </a:p>
      </cdr:txBody>
    </cdr:sp>
  </cdr:relSizeAnchor>
  <cdr:relSizeAnchor xmlns:cdr="http://schemas.openxmlformats.org/drawingml/2006/chartDrawing">
    <cdr:from>
      <cdr:x>0.45579</cdr:x>
      <cdr:y>0.64781</cdr:y>
    </cdr:from>
    <cdr:to>
      <cdr:x>0.55506</cdr:x>
      <cdr:y>0.80592</cdr:y>
    </cdr:to>
    <cdr:sp macro="" textlink="結果!$T$51">
      <cdr:nvSpPr>
        <cdr:cNvPr id="10" name="テキスト ボックス 9">
          <a:extLst xmlns:a="http://schemas.openxmlformats.org/drawingml/2006/main">
            <a:ext uri="{FF2B5EF4-FFF2-40B4-BE49-F238E27FC236}">
              <a16:creationId xmlns:a16="http://schemas.microsoft.com/office/drawing/2014/main" id="{04D72398-64AE-ECCE-9306-67A1FF6D85B7}"/>
            </a:ext>
          </a:extLst>
        </cdr:cNvPr>
        <cdr:cNvSpPr txBox="1"/>
      </cdr:nvSpPr>
      <cdr:spPr>
        <a:xfrm xmlns:a="http://schemas.openxmlformats.org/drawingml/2006/main">
          <a:off x="1652906" y="1032510"/>
          <a:ext cx="360000" cy="2520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BB7C7FA3-8C65-4505-971F-12AA52073D36}" type="TxLink">
            <a:rPr lang="en-US" altLang="en-US" sz="1000" b="1" i="0" u="none" strike="noStrike">
              <a:solidFill>
                <a:srgbClr val="000000"/>
              </a:solidFill>
              <a:latin typeface="ＭＳ Ｐゴシック"/>
              <a:ea typeface="ＭＳ Ｐゴシック"/>
            </a:rPr>
            <a:pPr/>
            <a:t> </a:t>
          </a:fld>
          <a:endParaRPr lang="ja-JP" altLang="en-US" sz="1000" b="1"/>
        </a:p>
      </cdr:txBody>
    </cdr:sp>
  </cdr:relSizeAnchor>
  <cdr:relSizeAnchor xmlns:cdr="http://schemas.openxmlformats.org/drawingml/2006/chartDrawing">
    <cdr:from>
      <cdr:x>0.63649</cdr:x>
      <cdr:y>0.64781</cdr:y>
    </cdr:from>
    <cdr:to>
      <cdr:x>0.73576</cdr:x>
      <cdr:y>0.80592</cdr:y>
    </cdr:to>
    <cdr:sp macro="" textlink="結果!$T$52">
      <cdr:nvSpPr>
        <cdr:cNvPr id="11" name="テキスト ボックス 10">
          <a:extLst xmlns:a="http://schemas.openxmlformats.org/drawingml/2006/main">
            <a:ext uri="{FF2B5EF4-FFF2-40B4-BE49-F238E27FC236}">
              <a16:creationId xmlns:a16="http://schemas.microsoft.com/office/drawing/2014/main" id="{784CEBF3-D353-449C-F9F1-82C961A0ABB1}"/>
            </a:ext>
          </a:extLst>
        </cdr:cNvPr>
        <cdr:cNvSpPr txBox="1"/>
      </cdr:nvSpPr>
      <cdr:spPr>
        <a:xfrm xmlns:a="http://schemas.openxmlformats.org/drawingml/2006/main">
          <a:off x="2308226" y="1032510"/>
          <a:ext cx="360000" cy="2520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7060F9AA-B110-424E-BB5A-ED904E2ECBAE}" type="TxLink">
            <a:rPr lang="en-US" altLang="en-US" sz="1000" b="1" i="0" u="none" strike="noStrike">
              <a:solidFill>
                <a:srgbClr val="000000"/>
              </a:solidFill>
              <a:latin typeface="ＭＳ Ｐゴシック"/>
              <a:ea typeface="ＭＳ Ｐゴシック"/>
            </a:rPr>
            <a:pPr/>
            <a:t> </a:t>
          </a:fld>
          <a:endParaRPr lang="ja-JP" altLang="en-US" sz="1000" b="1"/>
        </a:p>
      </cdr:txBody>
    </cdr:sp>
  </cdr:relSizeAnchor>
  <cdr:relSizeAnchor xmlns:cdr="http://schemas.openxmlformats.org/drawingml/2006/chartDrawing">
    <cdr:from>
      <cdr:x>0.81719</cdr:x>
      <cdr:y>0.64781</cdr:y>
    </cdr:from>
    <cdr:to>
      <cdr:x>0.91646</cdr:x>
      <cdr:y>0.80592</cdr:y>
    </cdr:to>
    <cdr:sp macro="" textlink="結果!$T$53">
      <cdr:nvSpPr>
        <cdr:cNvPr id="12" name="テキスト ボックス 11">
          <a:extLst xmlns:a="http://schemas.openxmlformats.org/drawingml/2006/main">
            <a:ext uri="{FF2B5EF4-FFF2-40B4-BE49-F238E27FC236}">
              <a16:creationId xmlns:a16="http://schemas.microsoft.com/office/drawing/2014/main" id="{8CA73476-2F4C-B2E1-9DBB-261BA1718A79}"/>
            </a:ext>
          </a:extLst>
        </cdr:cNvPr>
        <cdr:cNvSpPr txBox="1"/>
      </cdr:nvSpPr>
      <cdr:spPr>
        <a:xfrm xmlns:a="http://schemas.openxmlformats.org/drawingml/2006/main">
          <a:off x="2963546" y="1032510"/>
          <a:ext cx="360000" cy="2520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4F4FDC2B-A8E0-42ED-9E06-5A8BE4C7B198}" type="TxLink">
            <a:rPr lang="en-US" altLang="en-US" sz="1000" b="1" i="0" u="none" strike="noStrike">
              <a:solidFill>
                <a:srgbClr val="000000"/>
              </a:solidFill>
              <a:latin typeface="ＭＳ Ｐゴシック"/>
              <a:ea typeface="ＭＳ Ｐゴシック"/>
            </a:rPr>
            <a:pPr/>
            <a:t> </a:t>
          </a:fld>
          <a:endParaRPr lang="ja-JP" altLang="en-US" sz="1000" b="1"/>
        </a:p>
      </cdr:txBody>
    </cdr:sp>
  </cdr:relSizeAnchor>
</c:userShapes>
</file>

<file path=xl/drawings/drawing4.xml><?xml version="1.0" encoding="utf-8"?>
<c:userShapes xmlns:c="http://schemas.openxmlformats.org/drawingml/2006/chart">
  <cdr:relSizeAnchor xmlns:cdr="http://schemas.openxmlformats.org/drawingml/2006/chartDrawing">
    <cdr:from>
      <cdr:x>0.04243</cdr:x>
      <cdr:y>0.44746</cdr:y>
    </cdr:from>
    <cdr:to>
      <cdr:x>0.97796</cdr:x>
      <cdr:y>0.44746</cdr:y>
    </cdr:to>
    <cdr:sp macro="" textlink="">
      <cdr:nvSpPr>
        <cdr:cNvPr id="10244" name="Line 4"/>
        <cdr:cNvSpPr>
          <a:spLocks xmlns:a="http://schemas.openxmlformats.org/drawingml/2006/main" noChangeShapeType="1"/>
        </cdr:cNvSpPr>
      </cdr:nvSpPr>
      <cdr:spPr bwMode="auto">
        <a:xfrm xmlns:a="http://schemas.openxmlformats.org/drawingml/2006/main" flipV="1">
          <a:off x="228599" y="707500"/>
          <a:ext cx="5040000"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0.15681</cdr:x>
      <cdr:y>0.66867</cdr:y>
    </cdr:from>
    <cdr:to>
      <cdr:x>0.44615</cdr:x>
      <cdr:y>0.82932</cdr:y>
    </cdr:to>
    <cdr:sp macro="" textlink="結果!$Z$51">
      <cdr:nvSpPr>
        <cdr:cNvPr id="2" name="テキスト ボックス 1"/>
        <cdr:cNvSpPr txBox="1"/>
      </cdr:nvSpPr>
      <cdr:spPr>
        <a:xfrm xmlns:a="http://schemas.openxmlformats.org/drawingml/2006/main">
          <a:off x="258886" y="1057267"/>
          <a:ext cx="477714" cy="25400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BB801B7-3F2D-48D5-BD75-950D6880779B}"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0.58452</cdr:x>
      <cdr:y>0.6747</cdr:y>
    </cdr:from>
    <cdr:to>
      <cdr:x>0.90769</cdr:x>
      <cdr:y>0.82932</cdr:y>
    </cdr:to>
    <cdr:sp macro="" textlink="結果!$Z$52">
      <cdr:nvSpPr>
        <cdr:cNvPr id="4" name="テキスト ボックス 1"/>
        <cdr:cNvSpPr txBox="1"/>
      </cdr:nvSpPr>
      <cdr:spPr>
        <a:xfrm xmlns:a="http://schemas.openxmlformats.org/drawingml/2006/main">
          <a:off x="965049" y="1066795"/>
          <a:ext cx="533551" cy="244479"/>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A58F746-8187-4480-ABD3-5F491D7B8C07}"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0.06365</cdr:x>
      <cdr:y>0.66747</cdr:y>
    </cdr:from>
    <cdr:to>
      <cdr:x>0.13047</cdr:x>
      <cdr:y>0.82685</cdr:y>
    </cdr:to>
    <cdr:sp macro="" textlink="結果!$W$49">
      <cdr:nvSpPr>
        <cdr:cNvPr id="6" name="テキスト ボックス 5">
          <a:extLst xmlns:a="http://schemas.openxmlformats.org/drawingml/2006/main">
            <a:ext uri="{FF2B5EF4-FFF2-40B4-BE49-F238E27FC236}">
              <a16:creationId xmlns:a16="http://schemas.microsoft.com/office/drawing/2014/main" id="{50F3447A-B041-1990-BC77-E40E48B556FE}"/>
            </a:ext>
          </a:extLst>
        </cdr:cNvPr>
        <cdr:cNvSpPr txBox="1"/>
      </cdr:nvSpPr>
      <cdr:spPr>
        <a:xfrm xmlns:a="http://schemas.openxmlformats.org/drawingml/2006/main">
          <a:off x="342900" y="1055371"/>
          <a:ext cx="360000" cy="2520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420A7299-DAB2-4006-8589-D5FD8C1E0297}" type="TxLink">
            <a:rPr lang="en-US" altLang="en-US" sz="1000" b="1" i="0" u="none" strike="noStrike">
              <a:solidFill>
                <a:srgbClr val="000000"/>
              </a:solidFill>
              <a:latin typeface="ＭＳ Ｐゴシック"/>
              <a:ea typeface="ＭＳ Ｐゴシック"/>
            </a:rPr>
            <a:pPr/>
            <a:t> </a:t>
          </a:fld>
          <a:endParaRPr lang="ja-JP" altLang="en-US" sz="1000" b="1"/>
        </a:p>
      </cdr:txBody>
    </cdr:sp>
  </cdr:relSizeAnchor>
  <cdr:relSizeAnchor xmlns:cdr="http://schemas.openxmlformats.org/drawingml/2006/chartDrawing">
    <cdr:from>
      <cdr:x>0.17876</cdr:x>
      <cdr:y>0.66747</cdr:y>
    </cdr:from>
    <cdr:to>
      <cdr:x>0.24558</cdr:x>
      <cdr:y>0.82685</cdr:y>
    </cdr:to>
    <cdr:sp macro="" textlink="結果!$W$50">
      <cdr:nvSpPr>
        <cdr:cNvPr id="7" name="テキスト ボックス 1">
          <a:extLst xmlns:a="http://schemas.openxmlformats.org/drawingml/2006/main">
            <a:ext uri="{FF2B5EF4-FFF2-40B4-BE49-F238E27FC236}">
              <a16:creationId xmlns:a16="http://schemas.microsoft.com/office/drawing/2014/main" id="{8CD1D574-8673-7D78-2542-A6C922D28E2F}"/>
            </a:ext>
          </a:extLst>
        </cdr:cNvPr>
        <cdr:cNvSpPr txBox="1"/>
      </cdr:nvSpPr>
      <cdr:spPr>
        <a:xfrm xmlns:a="http://schemas.openxmlformats.org/drawingml/2006/main">
          <a:off x="963023" y="1055371"/>
          <a:ext cx="360000" cy="2520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CD9C1826-5693-41EC-A2EC-7F7F4581C6AB}" type="TxLink">
            <a:rPr lang="en-US" altLang="en-US" sz="1000" b="1" i="0" u="none" strike="noStrike">
              <a:solidFill>
                <a:srgbClr val="000000"/>
              </a:solidFill>
              <a:latin typeface="ＭＳ Ｐゴシック"/>
              <a:ea typeface="ＭＳ Ｐゴシック"/>
            </a:rPr>
            <a:pPr/>
            <a:t> </a:t>
          </a:fld>
          <a:endParaRPr lang="ja-JP" altLang="en-US" sz="1000" b="1"/>
        </a:p>
      </cdr:txBody>
    </cdr:sp>
  </cdr:relSizeAnchor>
  <cdr:relSizeAnchor xmlns:cdr="http://schemas.openxmlformats.org/drawingml/2006/chartDrawing">
    <cdr:from>
      <cdr:x>0.29386</cdr:x>
      <cdr:y>0.66747</cdr:y>
    </cdr:from>
    <cdr:to>
      <cdr:x>0.36069</cdr:x>
      <cdr:y>0.82685</cdr:y>
    </cdr:to>
    <cdr:sp macro="" textlink="結果!$W$51">
      <cdr:nvSpPr>
        <cdr:cNvPr id="8" name="テキスト ボックス 1">
          <a:extLst xmlns:a="http://schemas.openxmlformats.org/drawingml/2006/main">
            <a:ext uri="{FF2B5EF4-FFF2-40B4-BE49-F238E27FC236}">
              <a16:creationId xmlns:a16="http://schemas.microsoft.com/office/drawing/2014/main" id="{8CD1D574-8673-7D78-2542-A6C922D28E2F}"/>
            </a:ext>
          </a:extLst>
        </cdr:cNvPr>
        <cdr:cNvSpPr txBox="1"/>
      </cdr:nvSpPr>
      <cdr:spPr>
        <a:xfrm xmlns:a="http://schemas.openxmlformats.org/drawingml/2006/main">
          <a:off x="1583146" y="1055371"/>
          <a:ext cx="360000" cy="2520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3472BA99-0051-4392-B29C-34E658704B44}" type="TxLink">
            <a:rPr lang="en-US" altLang="en-US" sz="1000" b="1" i="0" u="none" strike="noStrike">
              <a:solidFill>
                <a:srgbClr val="000000"/>
              </a:solidFill>
              <a:latin typeface="ＭＳ Ｐゴシック"/>
              <a:ea typeface="ＭＳ Ｐゴシック"/>
            </a:rPr>
            <a:pPr/>
            <a:t> </a:t>
          </a:fld>
          <a:endParaRPr lang="ja-JP" altLang="en-US" sz="1000" b="1"/>
        </a:p>
      </cdr:txBody>
    </cdr:sp>
  </cdr:relSizeAnchor>
  <cdr:relSizeAnchor xmlns:cdr="http://schemas.openxmlformats.org/drawingml/2006/chartDrawing">
    <cdr:from>
      <cdr:x>0.40897</cdr:x>
      <cdr:y>0.66747</cdr:y>
    </cdr:from>
    <cdr:to>
      <cdr:x>0.47579</cdr:x>
      <cdr:y>0.82685</cdr:y>
    </cdr:to>
    <cdr:sp macro="" textlink="結果!$W$52">
      <cdr:nvSpPr>
        <cdr:cNvPr id="9" name="テキスト ボックス 1">
          <a:extLst xmlns:a="http://schemas.openxmlformats.org/drawingml/2006/main">
            <a:ext uri="{FF2B5EF4-FFF2-40B4-BE49-F238E27FC236}">
              <a16:creationId xmlns:a16="http://schemas.microsoft.com/office/drawing/2014/main" id="{8CD1D574-8673-7D78-2542-A6C922D28E2F}"/>
            </a:ext>
          </a:extLst>
        </cdr:cNvPr>
        <cdr:cNvSpPr txBox="1"/>
      </cdr:nvSpPr>
      <cdr:spPr>
        <a:xfrm xmlns:a="http://schemas.openxmlformats.org/drawingml/2006/main">
          <a:off x="2203269" y="1055371"/>
          <a:ext cx="360000" cy="2520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D601C6CA-0F03-411A-B72B-45A31B8A2793}" type="TxLink">
            <a:rPr lang="en-US" altLang="en-US" sz="1000" b="1" i="0" u="none" strike="noStrike">
              <a:solidFill>
                <a:srgbClr val="000000"/>
              </a:solidFill>
              <a:latin typeface="ＭＳ Ｐゴシック"/>
              <a:ea typeface="ＭＳ Ｐゴシック"/>
            </a:rPr>
            <a:pPr/>
            <a:t> </a:t>
          </a:fld>
          <a:endParaRPr lang="ja-JP" altLang="en-US" sz="1000" b="1"/>
        </a:p>
      </cdr:txBody>
    </cdr:sp>
  </cdr:relSizeAnchor>
  <cdr:relSizeAnchor xmlns:cdr="http://schemas.openxmlformats.org/drawingml/2006/chartDrawing">
    <cdr:from>
      <cdr:x>0.52408</cdr:x>
      <cdr:y>0.66747</cdr:y>
    </cdr:from>
    <cdr:to>
      <cdr:x>0.5909</cdr:x>
      <cdr:y>0.82685</cdr:y>
    </cdr:to>
    <cdr:sp macro="" textlink="結果!$W$53">
      <cdr:nvSpPr>
        <cdr:cNvPr id="10" name="テキスト ボックス 1">
          <a:extLst xmlns:a="http://schemas.openxmlformats.org/drawingml/2006/main">
            <a:ext uri="{FF2B5EF4-FFF2-40B4-BE49-F238E27FC236}">
              <a16:creationId xmlns:a16="http://schemas.microsoft.com/office/drawing/2014/main" id="{8CD1D574-8673-7D78-2542-A6C922D28E2F}"/>
            </a:ext>
          </a:extLst>
        </cdr:cNvPr>
        <cdr:cNvSpPr txBox="1"/>
      </cdr:nvSpPr>
      <cdr:spPr>
        <a:xfrm xmlns:a="http://schemas.openxmlformats.org/drawingml/2006/main">
          <a:off x="2823392" y="1055371"/>
          <a:ext cx="360000" cy="2520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BCA2A8BF-B826-43E1-87C2-E43D17C8D76F}" type="TxLink">
            <a:rPr lang="en-US" altLang="en-US" sz="1000" b="1" i="0" u="none" strike="noStrike">
              <a:solidFill>
                <a:srgbClr val="000000"/>
              </a:solidFill>
              <a:latin typeface="ＭＳ Ｐゴシック"/>
              <a:ea typeface="ＭＳ Ｐゴシック"/>
            </a:rPr>
            <a:pPr/>
            <a:t> </a:t>
          </a:fld>
          <a:endParaRPr lang="ja-JP" altLang="en-US" sz="1000" b="1"/>
        </a:p>
      </cdr:txBody>
    </cdr:sp>
  </cdr:relSizeAnchor>
  <cdr:relSizeAnchor xmlns:cdr="http://schemas.openxmlformats.org/drawingml/2006/chartDrawing">
    <cdr:from>
      <cdr:x>0.63919</cdr:x>
      <cdr:y>0.66747</cdr:y>
    </cdr:from>
    <cdr:to>
      <cdr:x>0.70601</cdr:x>
      <cdr:y>0.82685</cdr:y>
    </cdr:to>
    <cdr:sp macro="" textlink="結果!$W$54">
      <cdr:nvSpPr>
        <cdr:cNvPr id="11" name="テキスト ボックス 1">
          <a:extLst xmlns:a="http://schemas.openxmlformats.org/drawingml/2006/main">
            <a:ext uri="{FF2B5EF4-FFF2-40B4-BE49-F238E27FC236}">
              <a16:creationId xmlns:a16="http://schemas.microsoft.com/office/drawing/2014/main" id="{8CD1D574-8673-7D78-2542-A6C922D28E2F}"/>
            </a:ext>
          </a:extLst>
        </cdr:cNvPr>
        <cdr:cNvSpPr txBox="1"/>
      </cdr:nvSpPr>
      <cdr:spPr>
        <a:xfrm xmlns:a="http://schemas.openxmlformats.org/drawingml/2006/main">
          <a:off x="3443515" y="1055371"/>
          <a:ext cx="360000" cy="2520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EA7EA7C8-F42D-4908-87F2-8ABDF1086B8C}" type="TxLink">
            <a:rPr lang="en-US" altLang="en-US" sz="1000" b="1" i="0" u="none" strike="noStrike">
              <a:solidFill>
                <a:srgbClr val="000000"/>
              </a:solidFill>
              <a:latin typeface="ＭＳ Ｐゴシック"/>
              <a:ea typeface="ＭＳ Ｐゴシック"/>
            </a:rPr>
            <a:pPr/>
            <a:t> </a:t>
          </a:fld>
          <a:endParaRPr lang="ja-JP" altLang="en-US" sz="1000" b="1"/>
        </a:p>
      </cdr:txBody>
    </cdr:sp>
  </cdr:relSizeAnchor>
  <cdr:relSizeAnchor xmlns:cdr="http://schemas.openxmlformats.org/drawingml/2006/chartDrawing">
    <cdr:from>
      <cdr:x>0.75429</cdr:x>
      <cdr:y>0.66747</cdr:y>
    </cdr:from>
    <cdr:to>
      <cdr:x>0.82112</cdr:x>
      <cdr:y>0.82685</cdr:y>
    </cdr:to>
    <cdr:sp macro="" textlink="結果!$W$55">
      <cdr:nvSpPr>
        <cdr:cNvPr id="12" name="テキスト ボックス 1">
          <a:extLst xmlns:a="http://schemas.openxmlformats.org/drawingml/2006/main">
            <a:ext uri="{FF2B5EF4-FFF2-40B4-BE49-F238E27FC236}">
              <a16:creationId xmlns:a16="http://schemas.microsoft.com/office/drawing/2014/main" id="{8CD1D574-8673-7D78-2542-A6C922D28E2F}"/>
            </a:ext>
          </a:extLst>
        </cdr:cNvPr>
        <cdr:cNvSpPr txBox="1"/>
      </cdr:nvSpPr>
      <cdr:spPr>
        <a:xfrm xmlns:a="http://schemas.openxmlformats.org/drawingml/2006/main">
          <a:off x="4063638" y="1055371"/>
          <a:ext cx="360000" cy="2520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2EBF3EA1-8C86-4EE3-9AD8-E70DC0D32459}" type="TxLink">
            <a:rPr lang="en-US" altLang="en-US" sz="1000" b="1" i="0" u="none" strike="noStrike">
              <a:solidFill>
                <a:srgbClr val="000000"/>
              </a:solidFill>
              <a:latin typeface="ＭＳ Ｐゴシック"/>
              <a:ea typeface="ＭＳ Ｐゴシック"/>
            </a:rPr>
            <a:pPr/>
            <a:t> </a:t>
          </a:fld>
          <a:endParaRPr lang="ja-JP" altLang="en-US" sz="1000" b="1"/>
        </a:p>
      </cdr:txBody>
    </cdr:sp>
  </cdr:relSizeAnchor>
  <cdr:relSizeAnchor xmlns:cdr="http://schemas.openxmlformats.org/drawingml/2006/chartDrawing">
    <cdr:from>
      <cdr:x>0.8694</cdr:x>
      <cdr:y>0.66747</cdr:y>
    </cdr:from>
    <cdr:to>
      <cdr:x>0.93622</cdr:x>
      <cdr:y>0.82685</cdr:y>
    </cdr:to>
    <cdr:sp macro="" textlink="結果!$W$56">
      <cdr:nvSpPr>
        <cdr:cNvPr id="13" name="テキスト ボックス 1">
          <a:extLst xmlns:a="http://schemas.openxmlformats.org/drawingml/2006/main">
            <a:ext uri="{FF2B5EF4-FFF2-40B4-BE49-F238E27FC236}">
              <a16:creationId xmlns:a16="http://schemas.microsoft.com/office/drawing/2014/main" id="{8CD1D574-8673-7D78-2542-A6C922D28E2F}"/>
            </a:ext>
          </a:extLst>
        </cdr:cNvPr>
        <cdr:cNvSpPr txBox="1"/>
      </cdr:nvSpPr>
      <cdr:spPr>
        <a:xfrm xmlns:a="http://schemas.openxmlformats.org/drawingml/2006/main">
          <a:off x="4683760" y="1055371"/>
          <a:ext cx="360000" cy="2520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1899272-42B1-47A2-8192-5970B16477E3}" type="TxLink">
            <a:rPr lang="en-US" altLang="en-US" sz="1000" b="1" i="0" u="none" strike="noStrike">
              <a:solidFill>
                <a:srgbClr val="000000"/>
              </a:solidFill>
              <a:latin typeface="ＭＳ Ｐゴシック"/>
              <a:ea typeface="ＭＳ Ｐゴシック"/>
            </a:rPr>
            <a:pPr/>
            <a:t> </a:t>
          </a:fld>
          <a:endParaRPr lang="ja-JP" altLang="en-US" sz="1000" b="1"/>
        </a:p>
      </cdr:txBody>
    </cdr:sp>
  </cdr:relSizeAnchor>
</c:userShapes>
</file>

<file path=xl/drawings/drawing5.xml><?xml version="1.0" encoding="utf-8"?>
<c:userShapes xmlns:c="http://schemas.openxmlformats.org/drawingml/2006/chart">
  <cdr:relSizeAnchor xmlns:cdr="http://schemas.openxmlformats.org/drawingml/2006/chartDrawing">
    <cdr:from>
      <cdr:x>0.06678</cdr:x>
      <cdr:y>0.44759</cdr:y>
    </cdr:from>
    <cdr:to>
      <cdr:x>0.97049</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239420" y="716234"/>
          <a:ext cx="3240000"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0.07879</cdr:x>
      <cdr:y>0.66489</cdr:y>
    </cdr:from>
    <cdr:to>
      <cdr:x>0.18924</cdr:x>
      <cdr:y>0.82237</cdr:y>
    </cdr:to>
    <cdr:sp macro="" textlink="結果!$Z$49">
      <cdr:nvSpPr>
        <cdr:cNvPr id="2" name="テキスト ボックス 1"/>
        <cdr:cNvSpPr txBox="1"/>
      </cdr:nvSpPr>
      <cdr:spPr>
        <a:xfrm xmlns:a="http://schemas.openxmlformats.org/drawingml/2006/main">
          <a:off x="282479" y="1063951"/>
          <a:ext cx="396000" cy="252000"/>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BE41FD7D-55A2-4A48-AF49-6C5390489A5D}" type="TxLink">
            <a:rPr lang="en-US" altLang="en-US" sz="1000" b="1" i="0" u="none" strike="noStrike">
              <a:solidFill>
                <a:srgbClr val="000000"/>
              </a:solidFill>
              <a:latin typeface="ＭＳ Ｐゴシック"/>
              <a:ea typeface="ＭＳ Ｐゴシック"/>
              <a:cs typeface="Arial"/>
            </a:rPr>
            <a:pPr algn="ctr"/>
            <a:t> </a:t>
          </a:fld>
          <a:endParaRPr lang="ja-JP" altLang="en-US" sz="800" b="1"/>
        </a:p>
      </cdr:txBody>
    </cdr:sp>
  </cdr:relSizeAnchor>
  <cdr:relSizeAnchor xmlns:cdr="http://schemas.openxmlformats.org/drawingml/2006/chartDrawing">
    <cdr:from>
      <cdr:x>0.26871</cdr:x>
      <cdr:y>0.66489</cdr:y>
    </cdr:from>
    <cdr:to>
      <cdr:x>0.37916</cdr:x>
      <cdr:y>0.82237</cdr:y>
    </cdr:to>
    <cdr:sp macro="" textlink="結果!$Z$50">
      <cdr:nvSpPr>
        <cdr:cNvPr id="4" name="テキスト ボックス 1"/>
        <cdr:cNvSpPr txBox="1"/>
      </cdr:nvSpPr>
      <cdr:spPr>
        <a:xfrm xmlns:a="http://schemas.openxmlformats.org/drawingml/2006/main">
          <a:off x="963382" y="1063951"/>
          <a:ext cx="396000" cy="2520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8F2634F-C61E-4BFE-A8C1-FF7545491407}" type="TxLink">
            <a:rPr lang="en-US" altLang="en-US" sz="1000" b="1" i="0" u="none" strike="noStrike">
              <a:solidFill>
                <a:srgbClr val="000000"/>
              </a:solidFill>
              <a:latin typeface="ＭＳ Ｐゴシック"/>
              <a:ea typeface="ＭＳ Ｐゴシック"/>
              <a:cs typeface="Arial"/>
            </a:rPr>
            <a:pPr algn="ctr"/>
            <a:t> </a:t>
          </a:fld>
          <a:endParaRPr lang="ja-JP" altLang="en-US" sz="800" b="1"/>
        </a:p>
      </cdr:txBody>
    </cdr:sp>
  </cdr:relSizeAnchor>
  <cdr:relSizeAnchor xmlns:cdr="http://schemas.openxmlformats.org/drawingml/2006/chartDrawing">
    <cdr:from>
      <cdr:x>0.45863</cdr:x>
      <cdr:y>0.66489</cdr:y>
    </cdr:from>
    <cdr:to>
      <cdr:x>0.56908</cdr:x>
      <cdr:y>0.82237</cdr:y>
    </cdr:to>
    <cdr:sp macro="" textlink="結果!$Z$51">
      <cdr:nvSpPr>
        <cdr:cNvPr id="5" name="テキスト ボックス 1"/>
        <cdr:cNvSpPr txBox="1"/>
      </cdr:nvSpPr>
      <cdr:spPr>
        <a:xfrm xmlns:a="http://schemas.openxmlformats.org/drawingml/2006/main">
          <a:off x="1644285" y="1063951"/>
          <a:ext cx="396000" cy="252000"/>
        </a:xfrm>
        <a:prstGeom xmlns:a="http://schemas.openxmlformats.org/drawingml/2006/main" prst="rect">
          <a:avLst/>
        </a:prstGeom>
      </cdr:spPr>
      <cdr:txBody>
        <a:bodyPr xmlns:a="http://schemas.openxmlformats.org/drawingml/2006/main" wrap="square" rtlCol="0" anchor="t"/>
        <a:lstStyle xmlns:a="http://schemas.openxmlformats.org/drawingml/2006/main"/>
        <a:p xmlns:a="http://schemas.openxmlformats.org/drawingml/2006/main">
          <a:pPr algn="ctr"/>
          <a:fld id="{F02F1EDE-8BE4-471F-8C09-E687A358A58A}" type="TxLink">
            <a:rPr lang="en-US" altLang="en-US" sz="1000" b="1" i="0" u="none" strike="noStrike">
              <a:solidFill>
                <a:srgbClr val="000000"/>
              </a:solidFill>
              <a:latin typeface="ＭＳ Ｐゴシック"/>
              <a:ea typeface="ＭＳ Ｐゴシック"/>
            </a:rPr>
            <a:pPr algn="ctr"/>
            <a:t> </a:t>
          </a:fld>
          <a:endParaRPr lang="en-US" altLang="en-US" sz="800" b="1"/>
        </a:p>
      </cdr:txBody>
    </cdr:sp>
  </cdr:relSizeAnchor>
  <cdr:relSizeAnchor xmlns:cdr="http://schemas.openxmlformats.org/drawingml/2006/chartDrawing">
    <cdr:from>
      <cdr:x>0.64855</cdr:x>
      <cdr:y>0.66489</cdr:y>
    </cdr:from>
    <cdr:to>
      <cdr:x>0.759</cdr:x>
      <cdr:y>0.82237</cdr:y>
    </cdr:to>
    <cdr:sp macro="" textlink="結果!$Z$52">
      <cdr:nvSpPr>
        <cdr:cNvPr id="10" name="テキスト ボックス 1"/>
        <cdr:cNvSpPr txBox="1"/>
      </cdr:nvSpPr>
      <cdr:spPr>
        <a:xfrm xmlns:a="http://schemas.openxmlformats.org/drawingml/2006/main">
          <a:off x="2325188" y="1063951"/>
          <a:ext cx="396000" cy="2520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F4081584-D48D-480A-B6D4-0FADE954CFF8}" type="TxLink">
            <a:rPr lang="en-US" altLang="en-US" sz="1000" b="1" i="0" u="none" strike="noStrike">
              <a:solidFill>
                <a:srgbClr val="000000"/>
              </a:solidFill>
              <a:latin typeface="ＭＳ Ｐゴシック"/>
              <a:ea typeface="ＭＳ Ｐゴシック"/>
              <a:cs typeface="Arial"/>
            </a:rPr>
            <a:pPr algn="ctr"/>
            <a:t> </a:t>
          </a:fld>
          <a:endParaRPr lang="ja-JP" altLang="en-US" sz="800" b="1"/>
        </a:p>
      </cdr:txBody>
    </cdr:sp>
  </cdr:relSizeAnchor>
  <cdr:relSizeAnchor xmlns:cdr="http://schemas.openxmlformats.org/drawingml/2006/chartDrawing">
    <cdr:from>
      <cdr:x>0.83847</cdr:x>
      <cdr:y>0.66489</cdr:y>
    </cdr:from>
    <cdr:to>
      <cdr:x>0.94892</cdr:x>
      <cdr:y>0.82237</cdr:y>
    </cdr:to>
    <cdr:sp macro="" textlink="結果!$Z$53">
      <cdr:nvSpPr>
        <cdr:cNvPr id="3" name="テキスト ボックス 2">
          <a:extLst xmlns:a="http://schemas.openxmlformats.org/drawingml/2006/main">
            <a:ext uri="{FF2B5EF4-FFF2-40B4-BE49-F238E27FC236}">
              <a16:creationId xmlns:a16="http://schemas.microsoft.com/office/drawing/2014/main" id="{7DC50E80-91F3-A4E6-2C25-E1223BAE4BB7}"/>
            </a:ext>
          </a:extLst>
        </cdr:cNvPr>
        <cdr:cNvSpPr txBox="1"/>
      </cdr:nvSpPr>
      <cdr:spPr>
        <a:xfrm xmlns:a="http://schemas.openxmlformats.org/drawingml/2006/main">
          <a:off x="3006090" y="1063951"/>
          <a:ext cx="396000" cy="252000"/>
        </a:xfrm>
        <a:prstGeom xmlns:a="http://schemas.openxmlformats.org/drawingml/2006/main" prst="rect">
          <a:avLst/>
        </a:prstGeom>
      </cdr:spPr>
      <cdr:txBody>
        <a:bodyPr xmlns:a="http://schemas.openxmlformats.org/drawingml/2006/main" vertOverflow="clip" wrap="none" rtlCol="0" anchor="t"/>
        <a:lstStyle xmlns:a="http://schemas.openxmlformats.org/drawingml/2006/main"/>
        <a:p xmlns:a="http://schemas.openxmlformats.org/drawingml/2006/main">
          <a:pPr algn="ctr"/>
          <a:fld id="{472AEDAD-6FBD-4235-B299-3C9A0E7D5018}" type="TxLink">
            <a:rPr lang="en-US" altLang="en-US" sz="1000" b="1" i="0" u="none" strike="noStrike">
              <a:solidFill>
                <a:srgbClr val="000000"/>
              </a:solidFill>
              <a:latin typeface="ＭＳ Ｐゴシック"/>
              <a:ea typeface="ＭＳ Ｐゴシック"/>
            </a:rPr>
            <a:pPr algn="ctr"/>
            <a:t> </a:t>
          </a:fld>
          <a:endParaRPr lang="ja-JP" altLang="en-US" sz="1000" b="1"/>
        </a:p>
      </cdr:txBody>
    </cdr:sp>
  </cdr:relSizeAnchor>
</c:userShapes>
</file>

<file path=xl/drawings/drawing6.xml><?xml version="1.0" encoding="utf-8"?>
<c:userShapes xmlns:c="http://schemas.openxmlformats.org/drawingml/2006/chart">
  <cdr:relSizeAnchor xmlns:cdr="http://schemas.openxmlformats.org/drawingml/2006/chartDrawing">
    <cdr:from>
      <cdr:x>0.05987</cdr:x>
      <cdr:y>0.40657</cdr:y>
    </cdr:from>
    <cdr:to>
      <cdr:x>0.94893</cdr:x>
      <cdr:y>0.41145</cdr:y>
    </cdr:to>
    <cdr:sp macro="" textlink="">
      <cdr:nvSpPr>
        <cdr:cNvPr id="10244" name="Line 4"/>
        <cdr:cNvSpPr>
          <a:spLocks xmlns:a="http://schemas.openxmlformats.org/drawingml/2006/main" noChangeShapeType="1"/>
        </cdr:cNvSpPr>
      </cdr:nvSpPr>
      <cdr:spPr bwMode="auto">
        <a:xfrm xmlns:a="http://schemas.openxmlformats.org/drawingml/2006/main">
          <a:off x="172264" y="638238"/>
          <a:ext cx="2558232" cy="7661"/>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0.11226</cdr:x>
      <cdr:y>0.6298</cdr:y>
    </cdr:from>
    <cdr:to>
      <cdr:x>0.32694</cdr:x>
      <cdr:y>0.81537</cdr:y>
    </cdr:to>
    <cdr:sp macro="" textlink="結果!$AK$51">
      <cdr:nvSpPr>
        <cdr:cNvPr id="2" name="テキスト ボックス 1"/>
        <cdr:cNvSpPr txBox="1"/>
      </cdr:nvSpPr>
      <cdr:spPr>
        <a:xfrm xmlns:a="http://schemas.openxmlformats.org/drawingml/2006/main">
          <a:off x="348849" y="1037800"/>
          <a:ext cx="667097" cy="30578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4BADD3B-4FFE-491B-800F-C3D6AD91C9D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0.4233</cdr:x>
      <cdr:y>0.63648</cdr:y>
    </cdr:from>
    <cdr:to>
      <cdr:x>0.61301</cdr:x>
      <cdr:y>0.78106</cdr:y>
    </cdr:to>
    <cdr:sp macro="" textlink="結果!$AK$52">
      <cdr:nvSpPr>
        <cdr:cNvPr id="4" name="テキスト ボックス 1"/>
        <cdr:cNvSpPr txBox="1"/>
      </cdr:nvSpPr>
      <cdr:spPr>
        <a:xfrm xmlns:a="http://schemas.openxmlformats.org/drawingml/2006/main">
          <a:off x="1303285" y="1006372"/>
          <a:ext cx="584092"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5B25313-F4FB-43CD-9FE3-490D1A780D37}"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0.70028</cdr:x>
      <cdr:y>0.62851</cdr:y>
    </cdr:from>
    <cdr:to>
      <cdr:x>0.89</cdr:x>
      <cdr:y>0.77309</cdr:y>
    </cdr:to>
    <cdr:sp macro="" textlink="結果!$AK$53">
      <cdr:nvSpPr>
        <cdr:cNvPr id="5" name="テキスト ボックス 1"/>
        <cdr:cNvSpPr txBox="1"/>
      </cdr:nvSpPr>
      <cdr:spPr>
        <a:xfrm xmlns:a="http://schemas.openxmlformats.org/drawingml/2006/main">
          <a:off x="2156057" y="993771"/>
          <a:ext cx="584123" cy="228602"/>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F66CB-38F9-467D-93E6-1742709CCFAD}"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0.0204</cdr:x>
      <cdr:y>0.8374</cdr:y>
    </cdr:from>
    <cdr:to>
      <cdr:x>0.41871</cdr:x>
      <cdr:y>0.98894</cdr:y>
    </cdr:to>
    <cdr:sp macro="" textlink="">
      <cdr:nvSpPr>
        <cdr:cNvPr id="3" name="Text Box 145">
          <a:extLst xmlns:a="http://schemas.openxmlformats.org/drawingml/2006/main">
            <a:ext uri="{FF2B5EF4-FFF2-40B4-BE49-F238E27FC236}">
              <a16:creationId xmlns:a16="http://schemas.microsoft.com/office/drawing/2014/main" id="{00000000-0008-0000-0100-000021000000}"/>
            </a:ext>
          </a:extLst>
        </cdr:cNvPr>
        <cdr:cNvSpPr txBox="1">
          <a:spLocks xmlns:a="http://schemas.openxmlformats.org/drawingml/2006/main" noChangeArrowheads="1"/>
        </cdr:cNvSpPr>
      </cdr:nvSpPr>
      <cdr:spPr bwMode="auto">
        <a:xfrm xmlns:a="http://schemas.openxmlformats.org/drawingml/2006/main">
          <a:off x="43180" y="1308100"/>
          <a:ext cx="843248" cy="23672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800" b="0" i="0" strike="noStrike">
              <a:solidFill>
                <a:srgbClr val="000000"/>
              </a:solidFill>
              <a:latin typeface="ＭＳ Ｐゴシック"/>
              <a:ea typeface="ＭＳ Ｐゴシック"/>
            </a:rPr>
            <a:t>建築・設備</a:t>
          </a:r>
          <a:endParaRPr lang="ja-JP" altLang="en-US" sz="900" b="0" i="0" strike="noStrike">
            <a:solidFill>
              <a:srgbClr val="000000"/>
            </a:solidFill>
            <a:latin typeface="ＭＳ Ｐゴシック"/>
            <a:ea typeface="ＭＳ Ｐゴシック"/>
          </a:endParaRPr>
        </a:p>
      </cdr:txBody>
    </cdr:sp>
  </cdr:relSizeAnchor>
  <cdr:relSizeAnchor xmlns:cdr="http://schemas.openxmlformats.org/drawingml/2006/chartDrawing">
    <cdr:from>
      <cdr:x>0.30295</cdr:x>
      <cdr:y>0.8374</cdr:y>
    </cdr:from>
    <cdr:to>
      <cdr:x>0.70126</cdr:x>
      <cdr:y>0.98894</cdr:y>
    </cdr:to>
    <cdr:sp macro="" textlink="">
      <cdr:nvSpPr>
        <cdr:cNvPr id="6" name="Text Box 145">
          <a:extLst xmlns:a="http://schemas.openxmlformats.org/drawingml/2006/main">
            <a:ext uri="{FF2B5EF4-FFF2-40B4-BE49-F238E27FC236}">
              <a16:creationId xmlns:a16="http://schemas.microsoft.com/office/drawing/2014/main" id="{A750D97B-2FD0-FCB3-BE1D-130955CA253F}"/>
            </a:ext>
          </a:extLst>
        </cdr:cNvPr>
        <cdr:cNvSpPr txBox="1">
          <a:spLocks xmlns:a="http://schemas.openxmlformats.org/drawingml/2006/main" noChangeArrowheads="1"/>
        </cdr:cNvSpPr>
      </cdr:nvSpPr>
      <cdr:spPr bwMode="auto">
        <a:xfrm xmlns:a="http://schemas.openxmlformats.org/drawingml/2006/main">
          <a:off x="641350" y="1308100"/>
          <a:ext cx="843248" cy="23672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800" b="0" i="0" strike="noStrike">
              <a:solidFill>
                <a:srgbClr val="000000"/>
              </a:solidFill>
              <a:latin typeface="ＭＳ Ｐゴシック"/>
              <a:ea typeface="ＭＳ Ｐゴシック"/>
            </a:rPr>
            <a:t>運営管理</a:t>
          </a:r>
          <a:endParaRPr lang="ja-JP" altLang="en-US" sz="900" b="0" i="0" strike="noStrike">
            <a:solidFill>
              <a:srgbClr val="000000"/>
            </a:solidFill>
            <a:latin typeface="ＭＳ Ｐゴシック"/>
            <a:ea typeface="ＭＳ Ｐゴシック"/>
          </a:endParaRPr>
        </a:p>
      </cdr:txBody>
    </cdr:sp>
  </cdr:relSizeAnchor>
  <cdr:relSizeAnchor xmlns:cdr="http://schemas.openxmlformats.org/drawingml/2006/chartDrawing">
    <cdr:from>
      <cdr:x>0.5855</cdr:x>
      <cdr:y>0.8374</cdr:y>
    </cdr:from>
    <cdr:to>
      <cdr:x>0.98381</cdr:x>
      <cdr:y>0.98894</cdr:y>
    </cdr:to>
    <cdr:sp macro="" textlink="">
      <cdr:nvSpPr>
        <cdr:cNvPr id="7" name="Text Box 145">
          <a:extLst xmlns:a="http://schemas.openxmlformats.org/drawingml/2006/main">
            <a:ext uri="{FF2B5EF4-FFF2-40B4-BE49-F238E27FC236}">
              <a16:creationId xmlns:a16="http://schemas.microsoft.com/office/drawing/2014/main" id="{A750D97B-2FD0-FCB3-BE1D-130955CA253F}"/>
            </a:ext>
          </a:extLst>
        </cdr:cNvPr>
        <cdr:cNvSpPr txBox="1">
          <a:spLocks xmlns:a="http://schemas.openxmlformats.org/drawingml/2006/main" noChangeArrowheads="1"/>
        </cdr:cNvSpPr>
      </cdr:nvSpPr>
      <cdr:spPr bwMode="auto">
        <a:xfrm xmlns:a="http://schemas.openxmlformats.org/drawingml/2006/main">
          <a:off x="1239520" y="1308100"/>
          <a:ext cx="843248" cy="23672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800" b="0" i="0" strike="noStrike">
              <a:solidFill>
                <a:srgbClr val="000000"/>
              </a:solidFill>
              <a:latin typeface="ＭＳ Ｐゴシック"/>
              <a:ea typeface="ＭＳ Ｐゴシック"/>
            </a:rPr>
            <a:t>プログラム</a:t>
          </a:r>
        </a:p>
      </cdr:txBody>
    </cdr:sp>
  </cdr:relSizeAnchor>
</c:userShapes>
</file>

<file path=xl/drawings/drawing7.xml><?xml version="1.0" encoding="utf-8"?>
<c:userShapes xmlns:c="http://schemas.openxmlformats.org/drawingml/2006/chart">
  <cdr:relSizeAnchor xmlns:cdr="http://schemas.openxmlformats.org/drawingml/2006/chartDrawing">
    <cdr:from>
      <cdr:x>0.06548</cdr:x>
      <cdr:y>0.40698</cdr:y>
    </cdr:from>
    <cdr:to>
      <cdr:x>0.98028</cdr:x>
      <cdr:y>0.40999</cdr:y>
    </cdr:to>
    <cdr:sp macro="" textlink="">
      <cdr:nvSpPr>
        <cdr:cNvPr id="10244" name="Line 4"/>
        <cdr:cNvSpPr>
          <a:spLocks xmlns:a="http://schemas.openxmlformats.org/drawingml/2006/main" noChangeShapeType="1"/>
        </cdr:cNvSpPr>
      </cdr:nvSpPr>
      <cdr:spPr bwMode="auto">
        <a:xfrm xmlns:a="http://schemas.openxmlformats.org/drawingml/2006/main" flipV="1">
          <a:off x="205574" y="643498"/>
          <a:ext cx="2871787" cy="4762"/>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8.xml><?xml version="1.0" encoding="utf-8"?>
<xdr:wsDr xmlns:xdr="http://schemas.openxmlformats.org/drawingml/2006/spreadsheetDrawing" xmlns:a="http://schemas.openxmlformats.org/drawingml/2006/main">
  <xdr:twoCellAnchor>
    <xdr:from>
      <xdr:col>11</xdr:col>
      <xdr:colOff>638175</xdr:colOff>
      <xdr:row>1</xdr:row>
      <xdr:rowOff>38100</xdr:rowOff>
    </xdr:from>
    <xdr:to>
      <xdr:col>14</xdr:col>
      <xdr:colOff>762000</xdr:colOff>
      <xdr:row>3</xdr:row>
      <xdr:rowOff>133350</xdr:rowOff>
    </xdr:to>
    <xdr:pic>
      <xdr:nvPicPr>
        <xdr:cNvPr id="2" name="Picture 38">
          <a:extLst>
            <a:ext uri="{FF2B5EF4-FFF2-40B4-BE49-F238E27FC236}">
              <a16:creationId xmlns:a16="http://schemas.microsoft.com/office/drawing/2014/main" id="{A47B4E6A-BEB5-47CF-8987-4285B1CA28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9884" t="27533" b="27725"/>
        <a:stretch>
          <a:fillRect/>
        </a:stretch>
      </xdr:blipFill>
      <xdr:spPr bwMode="auto">
        <a:xfrm>
          <a:off x="6673215" y="114300"/>
          <a:ext cx="2341245" cy="567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590550</xdr:colOff>
      <xdr:row>25</xdr:row>
      <xdr:rowOff>63500</xdr:rowOff>
    </xdr:from>
    <xdr:to>
      <xdr:col>7</xdr:col>
      <xdr:colOff>647699</xdr:colOff>
      <xdr:row>29</xdr:row>
      <xdr:rowOff>38100</xdr:rowOff>
    </xdr:to>
    <xdr:graphicFrame macro="">
      <xdr:nvGraphicFramePr>
        <xdr:cNvPr id="3" name="Chart 123">
          <a:extLst>
            <a:ext uri="{FF2B5EF4-FFF2-40B4-BE49-F238E27FC236}">
              <a16:creationId xmlns:a16="http://schemas.microsoft.com/office/drawing/2014/main" id="{761312BD-CBA1-43BF-A4CC-59899EC917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8</xdr:col>
      <xdr:colOff>385717</xdr:colOff>
      <xdr:row>23</xdr:row>
      <xdr:rowOff>106681</xdr:rowOff>
    </xdr:from>
    <xdr:to>
      <xdr:col>14</xdr:col>
      <xdr:colOff>618127</xdr:colOff>
      <xdr:row>41</xdr:row>
      <xdr:rowOff>94615</xdr:rowOff>
    </xdr:to>
    <xdr:graphicFrame macro="">
      <xdr:nvGraphicFramePr>
        <xdr:cNvPr id="4" name="Chart 8">
          <a:extLst>
            <a:ext uri="{FF2B5EF4-FFF2-40B4-BE49-F238E27FC236}">
              <a16:creationId xmlns:a16="http://schemas.microsoft.com/office/drawing/2014/main" id="{EF9EB24E-C3FB-4C90-8726-93B11EB46E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15875</xdr:colOff>
      <xdr:row>42</xdr:row>
      <xdr:rowOff>133350</xdr:rowOff>
    </xdr:from>
    <xdr:to>
      <xdr:col>7</xdr:col>
      <xdr:colOff>678181</xdr:colOff>
      <xdr:row>51</xdr:row>
      <xdr:rowOff>12698</xdr:rowOff>
    </xdr:to>
    <xdr:graphicFrame macro="">
      <xdr:nvGraphicFramePr>
        <xdr:cNvPr id="5" name="Chart 4">
          <a:extLst>
            <a:ext uri="{FF2B5EF4-FFF2-40B4-BE49-F238E27FC236}">
              <a16:creationId xmlns:a16="http://schemas.microsoft.com/office/drawing/2014/main" id="{392AEE7C-EE36-45D0-B59B-6A053743D2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586740</xdr:colOff>
      <xdr:row>42</xdr:row>
      <xdr:rowOff>133349</xdr:rowOff>
    </xdr:from>
    <xdr:to>
      <xdr:col>14</xdr:col>
      <xdr:colOff>739140</xdr:colOff>
      <xdr:row>51</xdr:row>
      <xdr:rowOff>0</xdr:rowOff>
    </xdr:to>
    <xdr:graphicFrame macro="">
      <xdr:nvGraphicFramePr>
        <xdr:cNvPr id="6" name="Chart 15">
          <a:extLst>
            <a:ext uri="{FF2B5EF4-FFF2-40B4-BE49-F238E27FC236}">
              <a16:creationId xmlns:a16="http://schemas.microsoft.com/office/drawing/2014/main" id="{D46EBC4E-1791-4779-B3F3-C5D34A5BD3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53</xdr:row>
      <xdr:rowOff>99060</xdr:rowOff>
    </xdr:from>
    <xdr:to>
      <xdr:col>6</xdr:col>
      <xdr:colOff>15240</xdr:colOff>
      <xdr:row>61</xdr:row>
      <xdr:rowOff>137160</xdr:rowOff>
    </xdr:to>
    <xdr:graphicFrame macro="">
      <xdr:nvGraphicFramePr>
        <xdr:cNvPr id="7" name="Chart 15">
          <a:extLst>
            <a:ext uri="{FF2B5EF4-FFF2-40B4-BE49-F238E27FC236}">
              <a16:creationId xmlns:a16="http://schemas.microsoft.com/office/drawing/2014/main" id="{853BBA33-2B89-4084-B8D8-809BB0B484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11</xdr:col>
      <xdr:colOff>388619</xdr:colOff>
      <xdr:row>58</xdr:row>
      <xdr:rowOff>152094</xdr:rowOff>
    </xdr:from>
    <xdr:ext cx="466726" cy="267381"/>
    <xdr:sp macro="" textlink="$AD$50">
      <xdr:nvSpPr>
        <xdr:cNvPr id="33" name="テキスト ボックス 32">
          <a:extLst>
            <a:ext uri="{FF2B5EF4-FFF2-40B4-BE49-F238E27FC236}">
              <a16:creationId xmlns:a16="http://schemas.microsoft.com/office/drawing/2014/main" id="{D42EDE09-8A17-4D77-A29B-C2BA35D18F33}"/>
            </a:ext>
          </a:extLst>
        </xdr:cNvPr>
        <xdr:cNvSpPr txBox="1"/>
      </xdr:nvSpPr>
      <xdr:spPr>
        <a:xfrm>
          <a:off x="6423659" y="9981894"/>
          <a:ext cx="466726"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1B88DCA6-4A97-4D55-865D-FC3AC8235F01}" type="TxLink">
            <a:rPr kumimoji="1" lang="en-US" altLang="en-US" sz="1050" b="1" i="0" u="none" strike="noStrike">
              <a:solidFill>
                <a:srgbClr val="000000"/>
              </a:solidFill>
              <a:latin typeface="ＭＳ Ｐゴシック"/>
              <a:ea typeface="ＭＳ Ｐゴシック"/>
            </a:rPr>
            <a:pPr/>
            <a:t> </a:t>
          </a:fld>
          <a:endParaRPr kumimoji="1" lang="ja-JP" altLang="en-US" sz="1050" b="1"/>
        </a:p>
      </xdr:txBody>
    </xdr:sp>
    <xdr:clientData/>
  </xdr:oneCellAnchor>
  <xdr:oneCellAnchor>
    <xdr:from>
      <xdr:col>12</xdr:col>
      <xdr:colOff>185419</xdr:colOff>
      <xdr:row>58</xdr:row>
      <xdr:rowOff>152094</xdr:rowOff>
    </xdr:from>
    <xdr:ext cx="466726" cy="267381"/>
    <xdr:sp macro="" textlink="$AD$51">
      <xdr:nvSpPr>
        <xdr:cNvPr id="34" name="テキスト ボックス 33">
          <a:extLst>
            <a:ext uri="{FF2B5EF4-FFF2-40B4-BE49-F238E27FC236}">
              <a16:creationId xmlns:a16="http://schemas.microsoft.com/office/drawing/2014/main" id="{B26178A5-D69F-4102-9549-ED00D52543E6}"/>
            </a:ext>
          </a:extLst>
        </xdr:cNvPr>
        <xdr:cNvSpPr txBox="1"/>
      </xdr:nvSpPr>
      <xdr:spPr>
        <a:xfrm>
          <a:off x="7035799" y="9981894"/>
          <a:ext cx="466726"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5731D396-01DB-4256-9D77-B0AF145E986D}" type="TxLink">
            <a:rPr kumimoji="1" lang="en-US" altLang="en-US" sz="1050" b="1" i="0" u="none" strike="noStrike">
              <a:solidFill>
                <a:srgbClr val="000000"/>
              </a:solidFill>
              <a:latin typeface="ＭＳ Ｐゴシック"/>
              <a:ea typeface="ＭＳ Ｐゴシック"/>
            </a:rPr>
            <a:pPr/>
            <a:t> </a:t>
          </a:fld>
          <a:endParaRPr kumimoji="1" lang="ja-JP" altLang="en-US" sz="1050" b="1"/>
        </a:p>
      </xdr:txBody>
    </xdr:sp>
    <xdr:clientData/>
  </xdr:oneCellAnchor>
  <xdr:oneCellAnchor>
    <xdr:from>
      <xdr:col>12</xdr:col>
      <xdr:colOff>799464</xdr:colOff>
      <xdr:row>58</xdr:row>
      <xdr:rowOff>152094</xdr:rowOff>
    </xdr:from>
    <xdr:ext cx="466726" cy="267381"/>
    <xdr:sp macro="" textlink="$AD$52">
      <xdr:nvSpPr>
        <xdr:cNvPr id="35" name="テキスト ボックス 34">
          <a:extLst>
            <a:ext uri="{FF2B5EF4-FFF2-40B4-BE49-F238E27FC236}">
              <a16:creationId xmlns:a16="http://schemas.microsoft.com/office/drawing/2014/main" id="{FAE5BA8A-0D25-4D3B-AA7E-4AC074A0817F}"/>
            </a:ext>
          </a:extLst>
        </xdr:cNvPr>
        <xdr:cNvSpPr txBox="1"/>
      </xdr:nvSpPr>
      <xdr:spPr>
        <a:xfrm>
          <a:off x="7649844" y="9981894"/>
          <a:ext cx="466726"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C3AA71A2-C156-47EE-83F1-5339354CF809}" type="TxLink">
            <a:rPr kumimoji="1" lang="en-US" altLang="en-US" sz="1050" b="1" i="0" u="none" strike="noStrike">
              <a:solidFill>
                <a:srgbClr val="000000"/>
              </a:solidFill>
              <a:latin typeface="ＭＳ Ｐゴシック"/>
              <a:ea typeface="ＭＳ Ｐゴシック"/>
            </a:rPr>
            <a:pPr/>
            <a:t> </a:t>
          </a:fld>
          <a:endParaRPr kumimoji="1" lang="ja-JP" altLang="en-US" sz="1050" b="1"/>
        </a:p>
      </xdr:txBody>
    </xdr:sp>
    <xdr:clientData/>
  </xdr:oneCellAnchor>
  <xdr:oneCellAnchor>
    <xdr:from>
      <xdr:col>14</xdr:col>
      <xdr:colOff>36194</xdr:colOff>
      <xdr:row>58</xdr:row>
      <xdr:rowOff>152094</xdr:rowOff>
    </xdr:from>
    <xdr:ext cx="466726" cy="267381"/>
    <xdr:sp macro="" textlink="$AD$53">
      <xdr:nvSpPr>
        <xdr:cNvPr id="36" name="テキスト ボックス 35">
          <a:extLst>
            <a:ext uri="{FF2B5EF4-FFF2-40B4-BE49-F238E27FC236}">
              <a16:creationId xmlns:a16="http://schemas.microsoft.com/office/drawing/2014/main" id="{27CA1AEE-7101-4E1A-8C9E-385ECECC95BC}"/>
            </a:ext>
          </a:extLst>
        </xdr:cNvPr>
        <xdr:cNvSpPr txBox="1"/>
      </xdr:nvSpPr>
      <xdr:spPr>
        <a:xfrm>
          <a:off x="8288654" y="9981894"/>
          <a:ext cx="466726"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255B14E4-05C0-49FA-9C99-3D6493708E40}" type="TxLink">
            <a:rPr kumimoji="1" lang="en-US" altLang="en-US" sz="1050" b="1" i="0" u="none" strike="noStrike">
              <a:solidFill>
                <a:srgbClr val="000000"/>
              </a:solidFill>
              <a:latin typeface="ＭＳ Ｐゴシック"/>
              <a:ea typeface="ＭＳ Ｐゴシック"/>
            </a:rPr>
            <a:pPr/>
            <a:t> </a:t>
          </a:fld>
          <a:endParaRPr kumimoji="1" lang="ja-JP" altLang="en-US" sz="1050" b="1"/>
        </a:p>
      </xdr:txBody>
    </xdr:sp>
    <xdr:clientData/>
  </xdr:oneCellAnchor>
  <xdr:twoCellAnchor>
    <xdr:from>
      <xdr:col>17</xdr:col>
      <xdr:colOff>266700</xdr:colOff>
      <xdr:row>22</xdr:row>
      <xdr:rowOff>15240</xdr:rowOff>
    </xdr:from>
    <xdr:to>
      <xdr:col>18</xdr:col>
      <xdr:colOff>556260</xdr:colOff>
      <xdr:row>26</xdr:row>
      <xdr:rowOff>38100</xdr:rowOff>
    </xdr:to>
    <xdr:sp macro="" textlink="">
      <xdr:nvSpPr>
        <xdr:cNvPr id="39" name="星: 5 pt 38">
          <a:extLst>
            <a:ext uri="{FF2B5EF4-FFF2-40B4-BE49-F238E27FC236}">
              <a16:creationId xmlns:a16="http://schemas.microsoft.com/office/drawing/2014/main" id="{1D8ADA44-2F99-A65F-F142-544F7ACFC9B2}"/>
            </a:ext>
          </a:extLst>
        </xdr:cNvPr>
        <xdr:cNvSpPr/>
      </xdr:nvSpPr>
      <xdr:spPr>
        <a:xfrm>
          <a:off x="9624060" y="3383280"/>
          <a:ext cx="967740" cy="937260"/>
        </a:xfrm>
        <a:prstGeom prst="star5">
          <a:avLst/>
        </a:prstGeom>
        <a:pattFill prst="dkHorz">
          <a:fgClr>
            <a:schemeClr val="accent2"/>
          </a:fgClr>
          <a:bgClr>
            <a:schemeClr val="bg1"/>
          </a:bgClr>
        </a:patt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38100</xdr:colOff>
      <xdr:row>1</xdr:row>
      <xdr:rowOff>83820</xdr:rowOff>
    </xdr:from>
    <xdr:to>
      <xdr:col>11</xdr:col>
      <xdr:colOff>557617</xdr:colOff>
      <xdr:row>4</xdr:row>
      <xdr:rowOff>7619</xdr:rowOff>
    </xdr:to>
    <xdr:pic>
      <xdr:nvPicPr>
        <xdr:cNvPr id="8" name="図 7">
          <a:extLst>
            <a:ext uri="{FF2B5EF4-FFF2-40B4-BE49-F238E27FC236}">
              <a16:creationId xmlns:a16="http://schemas.microsoft.com/office/drawing/2014/main" id="{77CF6AFC-C177-417F-9827-7C2A758C1B4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1440" y="160020"/>
          <a:ext cx="6501217" cy="632459"/>
        </a:xfrm>
        <a:prstGeom prst="rect">
          <a:avLst/>
        </a:prstGeom>
      </xdr:spPr>
    </xdr:pic>
    <xdr:clientData/>
  </xdr:twoCellAnchor>
</xdr:wsDr>
</file>

<file path=xl/drawings/drawing9.xml><?xml version="1.0" encoding="utf-8"?>
<c:userShapes xmlns:c="http://schemas.openxmlformats.org/drawingml/2006/chart">
  <cdr:relSizeAnchor xmlns:cdr="http://schemas.openxmlformats.org/drawingml/2006/chartDrawing">
    <cdr:from>
      <cdr:x>0.0593</cdr:x>
      <cdr:y>0.44568</cdr:y>
    </cdr:from>
    <cdr:to>
      <cdr:x>0.96265</cdr:x>
      <cdr:y>0.44568</cdr:y>
    </cdr:to>
    <cdr:sp macro="" textlink="">
      <cdr:nvSpPr>
        <cdr:cNvPr id="7173" name="Line 5"/>
        <cdr:cNvSpPr>
          <a:spLocks xmlns:a="http://schemas.openxmlformats.org/drawingml/2006/main" noChangeShapeType="1"/>
        </cdr:cNvSpPr>
      </cdr:nvSpPr>
      <cdr:spPr bwMode="auto">
        <a:xfrm xmlns:a="http://schemas.openxmlformats.org/drawingml/2006/main">
          <a:off x="215051" y="710346"/>
          <a:ext cx="3276000"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0.07238</cdr:x>
      <cdr:y>0.63855</cdr:y>
    </cdr:from>
    <cdr:to>
      <cdr:x>0.23423</cdr:x>
      <cdr:y>0.78916</cdr:y>
    </cdr:to>
    <cdr:sp macro="" textlink="'結果(感染対策)'!$Z$49">
      <cdr:nvSpPr>
        <cdr:cNvPr id="4" name="テキスト ボックス 1"/>
        <cdr:cNvSpPr txBox="1"/>
      </cdr:nvSpPr>
      <cdr:spPr>
        <a:xfrm xmlns:a="http://schemas.openxmlformats.org/drawingml/2006/main">
          <a:off x="280824" y="1009643"/>
          <a:ext cx="627954" cy="238137"/>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4E285-A8E4-48AA-B8C1-1F5506CF5C1E}"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0.09438</cdr:x>
      <cdr:y>0.64781</cdr:y>
    </cdr:from>
    <cdr:to>
      <cdr:x>0.19365</cdr:x>
      <cdr:y>0.80592</cdr:y>
    </cdr:to>
    <cdr:sp macro="" textlink="'結果(感染対策)'!$T$49">
      <cdr:nvSpPr>
        <cdr:cNvPr id="3" name="テキスト ボックス 2">
          <a:extLst xmlns:a="http://schemas.openxmlformats.org/drawingml/2006/main">
            <a:ext uri="{FF2B5EF4-FFF2-40B4-BE49-F238E27FC236}">
              <a16:creationId xmlns:a16="http://schemas.microsoft.com/office/drawing/2014/main" id="{92AA284C-CA93-FAF6-6B52-39B9DA50C9AB}"/>
            </a:ext>
          </a:extLst>
        </cdr:cNvPr>
        <cdr:cNvSpPr txBox="1"/>
      </cdr:nvSpPr>
      <cdr:spPr>
        <a:xfrm xmlns:a="http://schemas.openxmlformats.org/drawingml/2006/main">
          <a:off x="342266" y="1032510"/>
          <a:ext cx="360000" cy="2520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A7519E9A-D036-46B4-87D9-29043BA7B713}" type="TxLink">
            <a:rPr lang="en-US" altLang="en-US" sz="1000" b="1" i="0" u="none" strike="noStrike">
              <a:solidFill>
                <a:srgbClr val="000000"/>
              </a:solidFill>
              <a:latin typeface="ＭＳ Ｐゴシック"/>
              <a:ea typeface="ＭＳ Ｐゴシック"/>
            </a:rPr>
            <a:pPr/>
            <a:t> </a:t>
          </a:fld>
          <a:endParaRPr lang="ja-JP" altLang="en-US" sz="1000" b="1"/>
        </a:p>
      </cdr:txBody>
    </cdr:sp>
  </cdr:relSizeAnchor>
  <cdr:relSizeAnchor xmlns:cdr="http://schemas.openxmlformats.org/drawingml/2006/chartDrawing">
    <cdr:from>
      <cdr:x>0.27508</cdr:x>
      <cdr:y>0.64781</cdr:y>
    </cdr:from>
    <cdr:to>
      <cdr:x>0.37435</cdr:x>
      <cdr:y>0.80592</cdr:y>
    </cdr:to>
    <cdr:sp macro="" textlink="'結果(感染対策)'!$T$50">
      <cdr:nvSpPr>
        <cdr:cNvPr id="9" name="テキスト ボックス 8">
          <a:extLst xmlns:a="http://schemas.openxmlformats.org/drawingml/2006/main">
            <a:ext uri="{FF2B5EF4-FFF2-40B4-BE49-F238E27FC236}">
              <a16:creationId xmlns:a16="http://schemas.microsoft.com/office/drawing/2014/main" id="{057113F2-AC75-F8EA-7611-A9E4FC750CAB}"/>
            </a:ext>
          </a:extLst>
        </cdr:cNvPr>
        <cdr:cNvSpPr txBox="1"/>
      </cdr:nvSpPr>
      <cdr:spPr>
        <a:xfrm xmlns:a="http://schemas.openxmlformats.org/drawingml/2006/main">
          <a:off x="997586" y="1032510"/>
          <a:ext cx="360000" cy="2520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5858AFFA-D700-422C-8FA7-67CDE8830A2E}" type="TxLink">
            <a:rPr lang="en-US" altLang="en-US" sz="1000" b="1" i="0" u="none" strike="noStrike">
              <a:solidFill>
                <a:srgbClr val="000000"/>
              </a:solidFill>
              <a:latin typeface="ＭＳ Ｐゴシック"/>
              <a:ea typeface="ＭＳ Ｐゴシック"/>
            </a:rPr>
            <a:pPr/>
            <a:t> </a:t>
          </a:fld>
          <a:endParaRPr lang="ja-JP" altLang="en-US" sz="1000" b="1"/>
        </a:p>
      </cdr:txBody>
    </cdr:sp>
  </cdr:relSizeAnchor>
  <cdr:relSizeAnchor xmlns:cdr="http://schemas.openxmlformats.org/drawingml/2006/chartDrawing">
    <cdr:from>
      <cdr:x>0.45579</cdr:x>
      <cdr:y>0.64781</cdr:y>
    </cdr:from>
    <cdr:to>
      <cdr:x>0.55506</cdr:x>
      <cdr:y>0.80592</cdr:y>
    </cdr:to>
    <cdr:sp macro="" textlink="'結果(感染対策)'!$T$51">
      <cdr:nvSpPr>
        <cdr:cNvPr id="10" name="テキスト ボックス 9">
          <a:extLst xmlns:a="http://schemas.openxmlformats.org/drawingml/2006/main">
            <a:ext uri="{FF2B5EF4-FFF2-40B4-BE49-F238E27FC236}">
              <a16:creationId xmlns:a16="http://schemas.microsoft.com/office/drawing/2014/main" id="{04D72398-64AE-ECCE-9306-67A1FF6D85B7}"/>
            </a:ext>
          </a:extLst>
        </cdr:cNvPr>
        <cdr:cNvSpPr txBox="1"/>
      </cdr:nvSpPr>
      <cdr:spPr>
        <a:xfrm xmlns:a="http://schemas.openxmlformats.org/drawingml/2006/main">
          <a:off x="1652906" y="1032510"/>
          <a:ext cx="360000" cy="2520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BB7C7FA3-8C65-4505-971F-12AA52073D36}" type="TxLink">
            <a:rPr lang="en-US" altLang="en-US" sz="1000" b="1" i="0" u="none" strike="noStrike">
              <a:solidFill>
                <a:srgbClr val="000000"/>
              </a:solidFill>
              <a:latin typeface="ＭＳ Ｐゴシック"/>
              <a:ea typeface="ＭＳ Ｐゴシック"/>
            </a:rPr>
            <a:pPr/>
            <a:t> </a:t>
          </a:fld>
          <a:endParaRPr lang="ja-JP" altLang="en-US" sz="1000" b="1"/>
        </a:p>
      </cdr:txBody>
    </cdr:sp>
  </cdr:relSizeAnchor>
  <cdr:relSizeAnchor xmlns:cdr="http://schemas.openxmlformats.org/drawingml/2006/chartDrawing">
    <cdr:from>
      <cdr:x>0.63649</cdr:x>
      <cdr:y>0.64781</cdr:y>
    </cdr:from>
    <cdr:to>
      <cdr:x>0.73576</cdr:x>
      <cdr:y>0.80592</cdr:y>
    </cdr:to>
    <cdr:sp macro="" textlink="'結果(感染対策)'!$T$52">
      <cdr:nvSpPr>
        <cdr:cNvPr id="11" name="テキスト ボックス 10">
          <a:extLst xmlns:a="http://schemas.openxmlformats.org/drawingml/2006/main">
            <a:ext uri="{FF2B5EF4-FFF2-40B4-BE49-F238E27FC236}">
              <a16:creationId xmlns:a16="http://schemas.microsoft.com/office/drawing/2014/main" id="{784CEBF3-D353-449C-F9F1-82C961A0ABB1}"/>
            </a:ext>
          </a:extLst>
        </cdr:cNvPr>
        <cdr:cNvSpPr txBox="1"/>
      </cdr:nvSpPr>
      <cdr:spPr>
        <a:xfrm xmlns:a="http://schemas.openxmlformats.org/drawingml/2006/main">
          <a:off x="2308226" y="1032510"/>
          <a:ext cx="360000" cy="2520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7060F9AA-B110-424E-BB5A-ED904E2ECBAE}" type="TxLink">
            <a:rPr lang="en-US" altLang="en-US" sz="1000" b="1" i="0" u="none" strike="noStrike">
              <a:solidFill>
                <a:srgbClr val="000000"/>
              </a:solidFill>
              <a:latin typeface="ＭＳ Ｐゴシック"/>
              <a:ea typeface="ＭＳ Ｐゴシック"/>
            </a:rPr>
            <a:pPr/>
            <a:t> </a:t>
          </a:fld>
          <a:endParaRPr lang="ja-JP" altLang="en-US" sz="1000" b="1"/>
        </a:p>
      </cdr:txBody>
    </cdr:sp>
  </cdr:relSizeAnchor>
  <cdr:relSizeAnchor xmlns:cdr="http://schemas.openxmlformats.org/drawingml/2006/chartDrawing">
    <cdr:from>
      <cdr:x>0.81719</cdr:x>
      <cdr:y>0.64781</cdr:y>
    </cdr:from>
    <cdr:to>
      <cdr:x>0.91646</cdr:x>
      <cdr:y>0.80592</cdr:y>
    </cdr:to>
    <cdr:sp macro="" textlink="'結果(感染対策)'!$T$53">
      <cdr:nvSpPr>
        <cdr:cNvPr id="12" name="テキスト ボックス 11">
          <a:extLst xmlns:a="http://schemas.openxmlformats.org/drawingml/2006/main">
            <a:ext uri="{FF2B5EF4-FFF2-40B4-BE49-F238E27FC236}">
              <a16:creationId xmlns:a16="http://schemas.microsoft.com/office/drawing/2014/main" id="{8CA73476-2F4C-B2E1-9DBB-261BA1718A79}"/>
            </a:ext>
          </a:extLst>
        </cdr:cNvPr>
        <cdr:cNvSpPr txBox="1"/>
      </cdr:nvSpPr>
      <cdr:spPr>
        <a:xfrm xmlns:a="http://schemas.openxmlformats.org/drawingml/2006/main">
          <a:off x="2963546" y="1032510"/>
          <a:ext cx="360000" cy="2520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4F4FDC2B-A8E0-42ED-9E06-5A8BE4C7B198}" type="TxLink">
            <a:rPr lang="en-US" altLang="en-US" sz="1000" b="1" i="0" u="none" strike="noStrike">
              <a:solidFill>
                <a:srgbClr val="000000"/>
              </a:solidFill>
              <a:latin typeface="ＭＳ Ｐゴシック"/>
              <a:ea typeface="ＭＳ Ｐゴシック"/>
            </a:rPr>
            <a:pPr/>
            <a:t> </a:t>
          </a:fld>
          <a:endParaRPr lang="ja-JP" altLang="en-US" sz="1000" b="1"/>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R93"/>
  <sheetViews>
    <sheetView showGridLines="0" tabSelected="1" zoomScale="115" zoomScaleNormal="115" zoomScaleSheetLayoutView="100" workbookViewId="0">
      <selection activeCell="D46" sqref="D46"/>
    </sheetView>
  </sheetViews>
  <sheetFormatPr defaultColWidth="0" defaultRowHeight="13.5" zeroHeight="1"/>
  <cols>
    <col min="1" max="1" width="1.75" customWidth="1"/>
    <col min="2" max="2" width="21.625" customWidth="1"/>
    <col min="3" max="3" width="22.125" customWidth="1"/>
    <col min="4" max="4" width="18.375" customWidth="1"/>
    <col min="5" max="5" width="13.875" customWidth="1"/>
    <col min="6" max="6" width="11.875" customWidth="1"/>
    <col min="7" max="7" width="1.125" customWidth="1"/>
    <col min="8" max="8" width="4.75" hidden="1" customWidth="1"/>
    <col min="9" max="9" width="13" hidden="1" customWidth="1"/>
    <col min="10" max="10" width="15.125" hidden="1" customWidth="1"/>
    <col min="11" max="11" width="6.875" hidden="1" customWidth="1"/>
    <col min="12" max="12" width="39" hidden="1" customWidth="1"/>
    <col min="13" max="13" width="28.25" hidden="1" customWidth="1"/>
    <col min="14" max="14" width="2.5" hidden="1" customWidth="1"/>
    <col min="15" max="15" width="7.5" hidden="1" customWidth="1"/>
    <col min="16" max="16" width="11.625" hidden="1" customWidth="1"/>
    <col min="17" max="17" width="16.875" hidden="1" customWidth="1"/>
    <col min="18" max="18" width="9.5" hidden="1" customWidth="1"/>
    <col min="19" max="16384" width="8.875" hidden="1"/>
  </cols>
  <sheetData>
    <row r="1" spans="1:10" ht="8.25" customHeight="1">
      <c r="A1" s="4"/>
      <c r="B1" s="5"/>
      <c r="C1" s="4"/>
      <c r="D1" s="4"/>
      <c r="E1" s="4"/>
      <c r="F1" s="4"/>
      <c r="G1" s="4"/>
    </row>
    <row r="2" spans="1:10" ht="25.5" customHeight="1">
      <c r="A2" s="4"/>
      <c r="B2" s="5"/>
      <c r="C2" s="4"/>
      <c r="D2" s="4"/>
      <c r="E2" s="4"/>
      <c r="F2" s="4"/>
      <c r="G2" s="4"/>
    </row>
    <row r="3" spans="1:10" ht="25.5" customHeight="1">
      <c r="A3" s="4"/>
      <c r="B3" s="5"/>
      <c r="C3" s="4"/>
      <c r="D3" s="4"/>
      <c r="E3" s="4"/>
      <c r="F3" s="719"/>
      <c r="G3" s="4"/>
    </row>
    <row r="4" spans="1:10" ht="25.5" customHeight="1">
      <c r="A4" s="4"/>
      <c r="B4" s="6" t="s">
        <v>247</v>
      </c>
      <c r="C4" s="7"/>
      <c r="D4" s="7"/>
      <c r="E4" s="7"/>
      <c r="F4" s="8"/>
      <c r="G4" s="4"/>
      <c r="J4" t="s">
        <v>252</v>
      </c>
    </row>
    <row r="5" spans="1:10">
      <c r="A5" s="9"/>
      <c r="B5" s="10" t="s">
        <v>39</v>
      </c>
      <c r="C5" s="861" t="s">
        <v>1077</v>
      </c>
      <c r="D5" s="11"/>
      <c r="E5" s="4"/>
      <c r="F5" s="4"/>
      <c r="G5" s="4"/>
      <c r="J5" t="s">
        <v>253</v>
      </c>
    </row>
    <row r="6" spans="1:10">
      <c r="A6" s="9"/>
      <c r="B6" s="13" t="s">
        <v>172</v>
      </c>
      <c r="C6" s="10" t="s">
        <v>1071</v>
      </c>
      <c r="D6" s="14"/>
      <c r="E6" s="4"/>
      <c r="F6" s="4"/>
      <c r="G6" s="4"/>
      <c r="J6" t="s">
        <v>251</v>
      </c>
    </row>
    <row r="7" spans="1:10" ht="6.75" customHeight="1" thickBot="1">
      <c r="A7" s="9"/>
      <c r="B7" s="12"/>
      <c r="C7" s="12"/>
      <c r="D7" s="12"/>
      <c r="E7" s="12"/>
      <c r="F7" s="12"/>
      <c r="G7" s="4"/>
      <c r="J7" t="s">
        <v>282</v>
      </c>
    </row>
    <row r="8" spans="1:10" ht="15" customHeight="1">
      <c r="A8" s="9"/>
      <c r="B8" s="15" t="s">
        <v>167</v>
      </c>
      <c r="C8" s="16"/>
      <c r="D8" s="16"/>
      <c r="E8" s="16"/>
      <c r="F8" s="17"/>
      <c r="G8" s="4"/>
      <c r="J8" t="s">
        <v>353</v>
      </c>
    </row>
    <row r="9" spans="1:10" ht="15" customHeight="1">
      <c r="A9" s="9"/>
      <c r="B9" s="18" t="s">
        <v>168</v>
      </c>
      <c r="C9" s="19"/>
      <c r="D9" s="19"/>
      <c r="E9" s="19"/>
      <c r="F9" s="20"/>
      <c r="G9" s="4"/>
    </row>
    <row r="10" spans="1:10" ht="15" hidden="1" customHeight="1">
      <c r="A10" s="9"/>
      <c r="B10" s="21"/>
      <c r="C10" s="22"/>
      <c r="D10" s="22"/>
      <c r="E10" s="22"/>
      <c r="F10" s="23"/>
      <c r="G10" s="4"/>
    </row>
    <row r="11" spans="1:10" ht="15" customHeight="1">
      <c r="A11" s="9"/>
      <c r="B11" s="24" t="s">
        <v>269</v>
      </c>
      <c r="C11" s="868" t="s">
        <v>60</v>
      </c>
      <c r="D11" s="869"/>
      <c r="E11" s="870"/>
      <c r="F11" s="27"/>
      <c r="G11" s="4"/>
      <c r="I11" t="s">
        <v>0</v>
      </c>
    </row>
    <row r="12" spans="1:10" ht="15" customHeight="1">
      <c r="A12" s="9"/>
      <c r="B12" s="28" t="s">
        <v>270</v>
      </c>
      <c r="C12" s="871" t="s">
        <v>169</v>
      </c>
      <c r="D12" s="872"/>
      <c r="E12" s="873"/>
      <c r="F12" s="31"/>
      <c r="G12" s="4"/>
      <c r="I12" t="s">
        <v>1</v>
      </c>
    </row>
    <row r="13" spans="1:10" ht="15" hidden="1" customHeight="1">
      <c r="A13" s="9"/>
      <c r="B13" s="28"/>
      <c r="C13" s="29"/>
      <c r="D13" s="428"/>
      <c r="E13" s="30"/>
      <c r="F13" s="31"/>
      <c r="G13" s="4"/>
      <c r="I13" t="s">
        <v>2</v>
      </c>
    </row>
    <row r="14" spans="1:10" ht="15" customHeight="1">
      <c r="A14" s="9"/>
      <c r="B14" s="28" t="s">
        <v>272</v>
      </c>
      <c r="C14" s="871" t="s">
        <v>8</v>
      </c>
      <c r="D14" s="872"/>
      <c r="E14" s="873"/>
      <c r="F14" s="27"/>
      <c r="G14" s="4"/>
      <c r="I14" t="s">
        <v>3</v>
      </c>
    </row>
    <row r="15" spans="1:10" ht="15" customHeight="1">
      <c r="A15" s="9"/>
      <c r="B15" s="28" t="s">
        <v>271</v>
      </c>
      <c r="C15" s="32" t="s">
        <v>677</v>
      </c>
      <c r="D15" s="26"/>
      <c r="E15" s="26"/>
      <c r="F15" s="31"/>
      <c r="G15" s="4"/>
      <c r="I15" t="s">
        <v>4</v>
      </c>
    </row>
    <row r="16" spans="1:10" ht="15" hidden="1" customHeight="1">
      <c r="A16" s="9"/>
      <c r="B16" s="440" t="s">
        <v>255</v>
      </c>
      <c r="C16" s="32" t="s">
        <v>258</v>
      </c>
      <c r="D16" s="26"/>
      <c r="E16" s="26"/>
      <c r="F16" s="27"/>
      <c r="G16" s="4"/>
      <c r="I16" t="s">
        <v>5</v>
      </c>
    </row>
    <row r="17" spans="1:12" ht="15" customHeight="1">
      <c r="A17" s="9"/>
      <c r="B17" s="28" t="s">
        <v>273</v>
      </c>
      <c r="C17" s="33" t="s">
        <v>61</v>
      </c>
      <c r="D17" s="34" t="s">
        <v>62</v>
      </c>
      <c r="E17" s="34"/>
      <c r="F17" s="27"/>
      <c r="G17" s="4"/>
      <c r="I17" t="s">
        <v>6</v>
      </c>
    </row>
    <row r="18" spans="1:12" ht="15" customHeight="1">
      <c r="A18" s="9"/>
      <c r="B18" s="28" t="s">
        <v>274</v>
      </c>
      <c r="C18" s="33" t="s">
        <v>63</v>
      </c>
      <c r="D18" s="34" t="s">
        <v>64</v>
      </c>
      <c r="E18" s="34"/>
      <c r="F18" s="27"/>
      <c r="G18" s="4"/>
      <c r="I18" t="s">
        <v>7</v>
      </c>
    </row>
    <row r="19" spans="1:12" ht="15" customHeight="1">
      <c r="A19" s="9"/>
      <c r="B19" s="28" t="s">
        <v>276</v>
      </c>
      <c r="C19" s="33">
        <v>3000</v>
      </c>
      <c r="D19" s="34" t="s">
        <v>62</v>
      </c>
      <c r="E19" s="34"/>
      <c r="F19" s="27"/>
      <c r="G19" s="4"/>
    </row>
    <row r="20" spans="1:12" ht="15" customHeight="1">
      <c r="A20" s="9"/>
      <c r="B20" s="28" t="s">
        <v>275</v>
      </c>
      <c r="C20" s="871" t="s">
        <v>65</v>
      </c>
      <c r="D20" s="872"/>
      <c r="E20" s="873"/>
      <c r="F20" s="27"/>
      <c r="G20" s="4"/>
    </row>
    <row r="21" spans="1:12" ht="15" customHeight="1">
      <c r="A21" s="9"/>
      <c r="B21" s="36"/>
      <c r="C21" s="874"/>
      <c r="D21" s="875"/>
      <c r="E21" s="876"/>
      <c r="F21" s="27"/>
      <c r="G21" s="4"/>
    </row>
    <row r="22" spans="1:12" ht="15" customHeight="1">
      <c r="A22" s="9"/>
      <c r="B22" s="28" t="s">
        <v>278</v>
      </c>
      <c r="C22" s="25" t="s">
        <v>9</v>
      </c>
      <c r="D22" s="26"/>
      <c r="E22" s="26"/>
      <c r="F22" s="27"/>
      <c r="G22" s="4"/>
    </row>
    <row r="23" spans="1:12" ht="15" customHeight="1">
      <c r="A23" s="9"/>
      <c r="B23" s="28" t="s">
        <v>277</v>
      </c>
      <c r="C23" s="25"/>
      <c r="D23" s="26"/>
      <c r="E23" s="26"/>
      <c r="F23" s="27"/>
      <c r="G23" s="4"/>
      <c r="I23" t="s">
        <v>78</v>
      </c>
      <c r="J23" t="s">
        <v>77</v>
      </c>
      <c r="K23" t="s">
        <v>79</v>
      </c>
      <c r="L23" t="s">
        <v>80</v>
      </c>
    </row>
    <row r="24" spans="1:12" ht="13.5" hidden="1" customHeight="1" thickBot="1">
      <c r="A24" s="9"/>
      <c r="B24" s="28"/>
      <c r="C24" s="38"/>
      <c r="D24" s="38"/>
      <c r="E24" s="38"/>
      <c r="F24" s="39"/>
      <c r="G24" s="4"/>
    </row>
    <row r="25" spans="1:12" ht="14.25" hidden="1" thickBot="1">
      <c r="A25" s="9"/>
      <c r="B25" s="41" t="s">
        <v>284</v>
      </c>
      <c r="C25" s="42"/>
      <c r="D25" s="42"/>
      <c r="E25" s="42"/>
      <c r="F25" s="43"/>
      <c r="G25" s="4"/>
    </row>
    <row r="26" spans="1:12" hidden="1">
      <c r="A26" s="9"/>
      <c r="B26" s="456" t="s">
        <v>289</v>
      </c>
      <c r="C26" s="25" t="s">
        <v>285</v>
      </c>
      <c r="D26" s="26"/>
      <c r="E26" s="26"/>
      <c r="F26" s="432"/>
      <c r="G26" s="4"/>
    </row>
    <row r="27" spans="1:12" hidden="1">
      <c r="A27" s="9"/>
      <c r="B27" s="456" t="s">
        <v>290</v>
      </c>
      <c r="C27" s="871" t="s">
        <v>286</v>
      </c>
      <c r="D27" s="872"/>
      <c r="E27" s="873"/>
      <c r="F27" s="27"/>
      <c r="G27" s="4"/>
    </row>
    <row r="28" spans="1:12" hidden="1">
      <c r="A28" s="9"/>
      <c r="B28" s="456" t="s">
        <v>291</v>
      </c>
      <c r="C28" s="44">
        <v>41831</v>
      </c>
      <c r="D28" s="26"/>
      <c r="E28" s="26"/>
      <c r="F28" s="27"/>
      <c r="G28" s="4"/>
    </row>
    <row r="29" spans="1:12" hidden="1">
      <c r="A29" s="9"/>
      <c r="B29" s="456" t="s">
        <v>292</v>
      </c>
      <c r="C29" s="33" t="s">
        <v>287</v>
      </c>
      <c r="D29" s="34" t="s">
        <v>220</v>
      </c>
      <c r="E29" s="26"/>
      <c r="F29" s="27"/>
      <c r="G29" s="4"/>
    </row>
    <row r="30" spans="1:12" hidden="1">
      <c r="A30" s="9"/>
      <c r="B30" s="456" t="s">
        <v>293</v>
      </c>
      <c r="C30" s="25" t="s">
        <v>288</v>
      </c>
      <c r="D30" s="26"/>
      <c r="E30" s="26"/>
      <c r="F30" s="27"/>
      <c r="G30" s="4"/>
    </row>
    <row r="31" spans="1:12" hidden="1">
      <c r="A31" s="9"/>
      <c r="B31" s="28"/>
      <c r="C31" s="38"/>
      <c r="D31" s="38"/>
      <c r="E31" s="38"/>
      <c r="F31" s="39"/>
      <c r="G31" s="4"/>
    </row>
    <row r="32" spans="1:12">
      <c r="A32" s="9"/>
      <c r="B32" s="28" t="s">
        <v>279</v>
      </c>
      <c r="C32" s="37" t="s">
        <v>66</v>
      </c>
      <c r="D32" s="34" t="s">
        <v>81</v>
      </c>
      <c r="E32" s="34"/>
      <c r="F32" s="27"/>
      <c r="G32" s="4"/>
    </row>
    <row r="33" spans="1:13" ht="14.25" thickBot="1">
      <c r="A33" s="9"/>
      <c r="B33" s="28" t="s">
        <v>280</v>
      </c>
      <c r="C33" s="37" t="s">
        <v>67</v>
      </c>
      <c r="D33" s="34" t="s">
        <v>82</v>
      </c>
      <c r="E33" s="431" t="s">
        <v>1031</v>
      </c>
      <c r="F33" s="863" t="s">
        <v>658</v>
      </c>
      <c r="G33" s="4"/>
      <c r="I33" t="s">
        <v>295</v>
      </c>
      <c r="J33" t="s">
        <v>296</v>
      </c>
    </row>
    <row r="34" spans="1:13" ht="14.25" hidden="1" thickBot="1">
      <c r="A34" s="9"/>
      <c r="B34" s="440" t="s">
        <v>281</v>
      </c>
      <c r="C34" s="37" t="s">
        <v>61</v>
      </c>
      <c r="D34" s="441" t="s">
        <v>256</v>
      </c>
      <c r="E34" s="34"/>
      <c r="F34" s="27"/>
      <c r="G34" s="4"/>
    </row>
    <row r="35" spans="1:13" ht="14.25" hidden="1" thickBot="1">
      <c r="A35" s="9"/>
      <c r="B35" s="28"/>
      <c r="C35" s="38"/>
      <c r="D35" s="38"/>
      <c r="E35" s="38"/>
      <c r="F35" s="39"/>
      <c r="G35" s="4"/>
    </row>
    <row r="36" spans="1:13" ht="14.25" hidden="1" thickBot="1">
      <c r="A36" s="9"/>
      <c r="F36" s="864"/>
      <c r="G36" s="4"/>
      <c r="I36" s="1" t="s">
        <v>84</v>
      </c>
      <c r="J36" s="1">
        <v>0</v>
      </c>
    </row>
    <row r="37" spans="1:13" ht="14.25" hidden="1" thickBot="1">
      <c r="A37" s="9"/>
      <c r="F37" s="864"/>
      <c r="G37" s="4"/>
      <c r="I37" s="1" t="s">
        <v>88</v>
      </c>
      <c r="J37" s="1">
        <v>1</v>
      </c>
    </row>
    <row r="38" spans="1:13" ht="14.25" thickBot="1">
      <c r="A38" s="9"/>
      <c r="B38" s="41" t="s">
        <v>83</v>
      </c>
      <c r="C38" s="42"/>
      <c r="D38" s="42"/>
      <c r="E38" s="42"/>
      <c r="F38" s="43"/>
      <c r="G38" s="4"/>
      <c r="I38" s="1" t="s">
        <v>87</v>
      </c>
      <c r="J38" s="1">
        <v>2</v>
      </c>
      <c r="L38" s="1" t="s">
        <v>85</v>
      </c>
      <c r="M38" s="1" t="s">
        <v>86</v>
      </c>
    </row>
    <row r="39" spans="1:13">
      <c r="A39" s="40"/>
      <c r="B39" s="58" t="s">
        <v>264</v>
      </c>
      <c r="C39" s="44" t="s">
        <v>297</v>
      </c>
      <c r="D39" s="26"/>
      <c r="E39" s="26"/>
      <c r="F39" s="432"/>
      <c r="G39" s="4"/>
      <c r="I39" s="1" t="s">
        <v>17</v>
      </c>
      <c r="J39" s="1">
        <v>2</v>
      </c>
      <c r="L39" s="1" t="s">
        <v>88</v>
      </c>
      <c r="M39" s="1" t="s">
        <v>14</v>
      </c>
    </row>
    <row r="40" spans="1:13">
      <c r="A40" s="40"/>
      <c r="B40" s="58" t="s">
        <v>265</v>
      </c>
      <c r="C40" s="25" t="s">
        <v>263</v>
      </c>
      <c r="D40" s="26"/>
      <c r="E40" s="26"/>
      <c r="F40" s="27"/>
      <c r="G40" s="4"/>
      <c r="I40" s="1" t="s">
        <v>254</v>
      </c>
      <c r="J40" s="1">
        <v>3</v>
      </c>
      <c r="L40" s="1" t="s">
        <v>87</v>
      </c>
      <c r="M40" s="1" t="s">
        <v>16</v>
      </c>
    </row>
    <row r="41" spans="1:13">
      <c r="A41" s="45"/>
      <c r="B41" s="58" t="s">
        <v>266</v>
      </c>
      <c r="C41" s="44" t="s">
        <v>297</v>
      </c>
      <c r="D41" s="26"/>
      <c r="E41" s="26"/>
      <c r="F41" s="27"/>
      <c r="G41" s="4"/>
      <c r="I41" s="1" t="s">
        <v>283</v>
      </c>
      <c r="J41" s="1">
        <v>4</v>
      </c>
      <c r="L41" s="1" t="s">
        <v>17</v>
      </c>
      <c r="M41" s="1"/>
    </row>
    <row r="42" spans="1:13" ht="14.25" thickBot="1">
      <c r="A42" s="45"/>
      <c r="B42" s="58" t="s">
        <v>267</v>
      </c>
      <c r="C42" s="25" t="s">
        <v>15</v>
      </c>
      <c r="D42" s="26"/>
      <c r="E42" s="26"/>
      <c r="F42" s="27"/>
      <c r="G42" s="4"/>
    </row>
    <row r="43" spans="1:13" ht="14.25" hidden="1" thickBot="1">
      <c r="A43" s="45"/>
      <c r="B43" s="61" t="s">
        <v>268</v>
      </c>
      <c r="C43" s="46" t="s">
        <v>18</v>
      </c>
      <c r="D43" s="47">
        <f>IF(C43=I43,L43,L48)</f>
        <v>0</v>
      </c>
      <c r="E43" s="26"/>
      <c r="F43" s="48"/>
      <c r="G43" s="4"/>
    </row>
    <row r="44" spans="1:13" ht="14.25" thickBot="1">
      <c r="A44" s="45"/>
      <c r="B44" s="41" t="s">
        <v>495</v>
      </c>
      <c r="C44" s="42"/>
      <c r="D44" s="42"/>
      <c r="E44" s="42"/>
      <c r="F44" s="43"/>
      <c r="G44" s="4"/>
    </row>
    <row r="45" spans="1:13">
      <c r="A45" s="45"/>
      <c r="B45" s="58" t="s">
        <v>359</v>
      </c>
      <c r="C45" s="695"/>
      <c r="D45" s="26"/>
      <c r="E45" s="26"/>
      <c r="F45" s="27"/>
      <c r="G45" s="4"/>
      <c r="I45" t="s">
        <v>521</v>
      </c>
      <c r="L45" t="s">
        <v>657</v>
      </c>
    </row>
    <row r="46" spans="1:13">
      <c r="A46" s="45"/>
      <c r="B46" s="58" t="s">
        <v>358</v>
      </c>
      <c r="C46" s="550"/>
      <c r="D46" s="26"/>
      <c r="E46" s="26"/>
      <c r="F46" s="27"/>
      <c r="G46" s="4"/>
      <c r="I46" t="s">
        <v>659</v>
      </c>
      <c r="L46" t="s">
        <v>658</v>
      </c>
    </row>
    <row r="47" spans="1:13">
      <c r="A47" s="45"/>
      <c r="B47" s="58"/>
      <c r="C47" s="59"/>
      <c r="D47" s="462"/>
      <c r="E47" s="26"/>
      <c r="F47" s="27"/>
      <c r="G47" s="4"/>
      <c r="I47" t="s">
        <v>660</v>
      </c>
    </row>
    <row r="48" spans="1:13" hidden="1">
      <c r="A48" s="45"/>
      <c r="B48" s="58"/>
      <c r="C48" s="59"/>
      <c r="D48" s="462"/>
      <c r="E48" s="26"/>
      <c r="F48" s="27"/>
      <c r="G48" s="4"/>
      <c r="I48" t="s">
        <v>520</v>
      </c>
    </row>
    <row r="49" spans="1:18" ht="13.5" hidden="1" customHeight="1">
      <c r="A49" s="45"/>
      <c r="B49" s="50" t="s">
        <v>19</v>
      </c>
      <c r="C49" s="51"/>
      <c r="D49" s="51"/>
      <c r="E49" s="51"/>
      <c r="F49" s="52"/>
      <c r="G49" s="4"/>
    </row>
    <row r="50" spans="1:18" ht="13.5" hidden="1" customHeight="1" thickBot="1">
      <c r="A50" s="45"/>
      <c r="B50" s="21" t="s">
        <v>20</v>
      </c>
      <c r="C50" s="53"/>
      <c r="D50" s="54"/>
      <c r="E50" s="54"/>
      <c r="F50" s="55"/>
      <c r="G50" s="4"/>
      <c r="J50" s="1" t="s">
        <v>68</v>
      </c>
      <c r="K50" s="1" t="s">
        <v>130</v>
      </c>
      <c r="L50" s="1" t="s">
        <v>69</v>
      </c>
    </row>
    <row r="51" spans="1:18" ht="13.5" hidden="1" customHeight="1">
      <c r="A51" s="45"/>
      <c r="B51" s="56" t="s">
        <v>70</v>
      </c>
      <c r="C51" s="35">
        <f>E51+E52</f>
        <v>30000</v>
      </c>
      <c r="D51" s="34" t="s">
        <v>215</v>
      </c>
      <c r="E51" s="57">
        <v>30000</v>
      </c>
      <c r="F51" s="432" t="s">
        <v>203</v>
      </c>
      <c r="G51" s="4"/>
      <c r="I51" s="1"/>
      <c r="J51" s="1">
        <f>C51</f>
        <v>30000</v>
      </c>
      <c r="K51" s="1">
        <f>J51/$J$70</f>
        <v>1</v>
      </c>
      <c r="L51" s="1"/>
      <c r="N51" s="1">
        <f>IF(J51=0,0,RANK(J51,$J$51:$J$68))</f>
        <v>1</v>
      </c>
      <c r="O51" s="1" t="str">
        <f t="shared" ref="O51:O68" si="0">IF(AND(0&lt;N51,N51&lt;4),I52&amp;",","")</f>
        <v>事務所,</v>
      </c>
      <c r="P51" s="420" t="s">
        <v>143</v>
      </c>
      <c r="Q51" s="421" t="s">
        <v>21</v>
      </c>
      <c r="R51" s="433">
        <f>E51</f>
        <v>30000</v>
      </c>
    </row>
    <row r="52" spans="1:18" ht="13.5" hidden="1" customHeight="1">
      <c r="A52" s="45"/>
      <c r="B52" s="58"/>
      <c r="C52" s="34"/>
      <c r="D52" s="431" t="s">
        <v>207</v>
      </c>
      <c r="E52" s="57"/>
      <c r="F52" s="432" t="s">
        <v>211</v>
      </c>
      <c r="G52" s="4"/>
      <c r="I52" s="1" t="s">
        <v>21</v>
      </c>
      <c r="J52" s="1"/>
      <c r="K52" s="1"/>
      <c r="L52" s="1"/>
      <c r="N52" s="1">
        <f t="shared" ref="N52:N68" si="1">IF(J52=0,0,RANK(J52,$J$51:$J$68))</f>
        <v>0</v>
      </c>
      <c r="O52" s="1" t="str">
        <f t="shared" si="0"/>
        <v/>
      </c>
      <c r="P52" s="422"/>
      <c r="Q52" s="421" t="s">
        <v>189</v>
      </c>
      <c r="R52" s="433">
        <f t="shared" ref="R52:R63" si="2">E52</f>
        <v>0</v>
      </c>
    </row>
    <row r="53" spans="1:18" ht="13.5" hidden="1" customHeight="1">
      <c r="A53" s="45"/>
      <c r="B53" s="58" t="s">
        <v>22</v>
      </c>
      <c r="C53" s="35">
        <f>SUM(E53:E57)</f>
        <v>0</v>
      </c>
      <c r="D53" s="34" t="s">
        <v>214</v>
      </c>
      <c r="E53" s="57"/>
      <c r="F53" s="432" t="s">
        <v>211</v>
      </c>
      <c r="G53" s="4"/>
      <c r="I53" s="1"/>
      <c r="J53" s="435">
        <f>C53</f>
        <v>0</v>
      </c>
      <c r="K53" s="1">
        <f>J53/$J$70</f>
        <v>0</v>
      </c>
      <c r="L53" s="1"/>
      <c r="N53" s="1">
        <f t="shared" si="1"/>
        <v>0</v>
      </c>
      <c r="O53" s="1" t="str">
        <f t="shared" si="0"/>
        <v/>
      </c>
      <c r="P53" s="424" t="s">
        <v>193</v>
      </c>
      <c r="Q53" s="421" t="s">
        <v>194</v>
      </c>
      <c r="R53" s="433">
        <f t="shared" si="2"/>
        <v>0</v>
      </c>
    </row>
    <row r="54" spans="1:18" ht="13.5" hidden="1" customHeight="1">
      <c r="A54" s="45"/>
      <c r="B54" s="58"/>
      <c r="C54" s="34"/>
      <c r="D54" s="431" t="s">
        <v>204</v>
      </c>
      <c r="E54" s="57"/>
      <c r="F54" s="432" t="s">
        <v>211</v>
      </c>
      <c r="G54" s="4"/>
      <c r="I54" s="1" t="s">
        <v>23</v>
      </c>
      <c r="J54" s="455"/>
      <c r="K54" s="1"/>
      <c r="L54" s="1"/>
      <c r="N54" s="1">
        <f t="shared" si="1"/>
        <v>0</v>
      </c>
      <c r="O54" s="1" t="str">
        <f t="shared" si="0"/>
        <v/>
      </c>
      <c r="P54" s="424"/>
      <c r="Q54" s="421" t="s">
        <v>128</v>
      </c>
      <c r="R54" s="433">
        <f t="shared" si="2"/>
        <v>0</v>
      </c>
    </row>
    <row r="55" spans="1:18" ht="13.5" hidden="1" customHeight="1">
      <c r="A55" s="45"/>
      <c r="B55" s="58"/>
      <c r="C55" s="34"/>
      <c r="D55" s="431" t="s">
        <v>212</v>
      </c>
      <c r="E55" s="57"/>
      <c r="F55" s="432" t="s">
        <v>211</v>
      </c>
      <c r="G55" s="4"/>
      <c r="I55" s="1"/>
      <c r="J55" s="1"/>
      <c r="K55" s="1"/>
      <c r="L55" s="1"/>
      <c r="N55" s="1">
        <f t="shared" si="1"/>
        <v>0</v>
      </c>
      <c r="O55" s="1" t="str">
        <f t="shared" si="0"/>
        <v/>
      </c>
      <c r="P55" s="424"/>
      <c r="Q55" s="421" t="s">
        <v>129</v>
      </c>
      <c r="R55" s="433">
        <f t="shared" si="2"/>
        <v>0</v>
      </c>
    </row>
    <row r="56" spans="1:18" ht="13.5" hidden="1" customHeight="1">
      <c r="A56" s="45"/>
      <c r="B56" s="58"/>
      <c r="C56" s="34"/>
      <c r="D56" s="431" t="s">
        <v>205</v>
      </c>
      <c r="E56" s="57"/>
      <c r="F56" s="432" t="s">
        <v>211</v>
      </c>
      <c r="G56" s="4"/>
      <c r="I56" s="1"/>
      <c r="J56" s="1"/>
      <c r="K56" s="1"/>
      <c r="L56" s="1"/>
      <c r="N56" s="1">
        <f t="shared" si="1"/>
        <v>0</v>
      </c>
      <c r="O56" s="1" t="str">
        <f t="shared" si="0"/>
        <v/>
      </c>
      <c r="P56" s="424"/>
      <c r="Q56" s="421" t="s">
        <v>195</v>
      </c>
      <c r="R56" s="433">
        <f t="shared" si="2"/>
        <v>0</v>
      </c>
    </row>
    <row r="57" spans="1:18" ht="13.5" hidden="1" customHeight="1">
      <c r="A57" s="45"/>
      <c r="B57" s="58"/>
      <c r="C57" s="34"/>
      <c r="D57" s="431" t="s">
        <v>206</v>
      </c>
      <c r="E57" s="57"/>
      <c r="F57" s="432" t="s">
        <v>211</v>
      </c>
      <c r="G57" s="4"/>
      <c r="I57" s="1"/>
      <c r="J57" s="1"/>
      <c r="K57" s="1"/>
      <c r="L57" s="1"/>
      <c r="N57" s="1">
        <f t="shared" si="1"/>
        <v>0</v>
      </c>
      <c r="O57" s="1" t="str">
        <f t="shared" si="0"/>
        <v/>
      </c>
      <c r="P57" s="422"/>
      <c r="Q57" s="421" t="s">
        <v>196</v>
      </c>
      <c r="R57" s="433">
        <f t="shared" si="2"/>
        <v>0</v>
      </c>
    </row>
    <row r="58" spans="1:18" ht="13.5" hidden="1" customHeight="1">
      <c r="A58" s="45"/>
      <c r="B58" s="58" t="s">
        <v>24</v>
      </c>
      <c r="C58" s="35">
        <f>E58+E59</f>
        <v>0</v>
      </c>
      <c r="D58" s="34" t="s">
        <v>216</v>
      </c>
      <c r="E58" s="57"/>
      <c r="F58" s="432" t="s">
        <v>211</v>
      </c>
      <c r="G58" s="4"/>
      <c r="I58" s="1"/>
      <c r="J58" s="435">
        <f>C58</f>
        <v>0</v>
      </c>
      <c r="K58" s="1">
        <f>J58/$J$70</f>
        <v>0</v>
      </c>
      <c r="L58" s="1"/>
      <c r="N58" s="1">
        <f t="shared" si="1"/>
        <v>0</v>
      </c>
      <c r="O58" s="1" t="str">
        <f t="shared" si="0"/>
        <v/>
      </c>
      <c r="P58" s="420" t="s">
        <v>190</v>
      </c>
      <c r="Q58" s="421" t="s">
        <v>157</v>
      </c>
      <c r="R58" s="433">
        <f t="shared" si="2"/>
        <v>0</v>
      </c>
    </row>
    <row r="59" spans="1:18" ht="13.5" hidden="1" customHeight="1">
      <c r="A59" s="45"/>
      <c r="B59" s="58"/>
      <c r="C59" s="34"/>
      <c r="D59" s="431" t="s">
        <v>208</v>
      </c>
      <c r="E59" s="57"/>
      <c r="F59" s="432" t="s">
        <v>211</v>
      </c>
      <c r="G59" s="4"/>
      <c r="I59" s="1" t="s">
        <v>25</v>
      </c>
      <c r="J59" s="1"/>
      <c r="K59" s="1"/>
      <c r="L59" s="1"/>
      <c r="N59" s="1">
        <f t="shared" si="1"/>
        <v>0</v>
      </c>
      <c r="O59" s="1" t="str">
        <f t="shared" si="0"/>
        <v/>
      </c>
      <c r="P59" s="422"/>
      <c r="Q59" s="421" t="s">
        <v>191</v>
      </c>
      <c r="R59" s="433">
        <f t="shared" si="2"/>
        <v>0</v>
      </c>
    </row>
    <row r="60" spans="1:18" ht="13.5" hidden="1" customHeight="1">
      <c r="A60" s="45"/>
      <c r="B60" s="58" t="s">
        <v>26</v>
      </c>
      <c r="C60" s="57"/>
      <c r="D60" s="34" t="s">
        <v>71</v>
      </c>
      <c r="E60" s="34"/>
      <c r="F60" s="432"/>
      <c r="G60" s="4"/>
      <c r="I60" s="1"/>
      <c r="J60" s="455">
        <f>C60</f>
        <v>0</v>
      </c>
      <c r="K60" s="1">
        <f>J60/$J$70</f>
        <v>0</v>
      </c>
      <c r="L60" s="1"/>
      <c r="N60" s="1">
        <f t="shared" si="1"/>
        <v>0</v>
      </c>
      <c r="O60" s="1" t="str">
        <f t="shared" si="0"/>
        <v/>
      </c>
      <c r="P60" s="421" t="s">
        <v>27</v>
      </c>
      <c r="Q60" s="423"/>
      <c r="R60" s="433">
        <f>C60</f>
        <v>0</v>
      </c>
    </row>
    <row r="61" spans="1:18" ht="13.5" hidden="1" customHeight="1">
      <c r="A61" s="45"/>
      <c r="B61" s="58" t="s">
        <v>28</v>
      </c>
      <c r="C61" s="35">
        <f>E61+E62+E63</f>
        <v>0</v>
      </c>
      <c r="D61" s="34" t="s">
        <v>217</v>
      </c>
      <c r="E61" s="57"/>
      <c r="F61" s="432" t="s">
        <v>211</v>
      </c>
      <c r="G61" s="4"/>
      <c r="I61" s="1" t="s">
        <v>27</v>
      </c>
      <c r="J61" s="1">
        <f>C61</f>
        <v>0</v>
      </c>
      <c r="K61" s="1">
        <f>J61/$J$70</f>
        <v>0</v>
      </c>
      <c r="L61" s="1"/>
      <c r="N61" s="1">
        <f t="shared" si="1"/>
        <v>0</v>
      </c>
      <c r="O61" s="1" t="str">
        <f t="shared" si="0"/>
        <v/>
      </c>
      <c r="P61" s="420" t="s">
        <v>197</v>
      </c>
      <c r="Q61" s="421" t="s">
        <v>198</v>
      </c>
      <c r="R61" s="433">
        <f t="shared" si="2"/>
        <v>0</v>
      </c>
    </row>
    <row r="62" spans="1:18" ht="13.5" hidden="1" customHeight="1">
      <c r="A62" s="45"/>
      <c r="B62" s="58"/>
      <c r="C62" s="34"/>
      <c r="D62" s="431" t="s">
        <v>209</v>
      </c>
      <c r="E62" s="57"/>
      <c r="F62" s="432" t="s">
        <v>211</v>
      </c>
      <c r="G62" s="4"/>
      <c r="I62" s="1" t="s">
        <v>29</v>
      </c>
      <c r="J62" s="1"/>
      <c r="K62" s="1"/>
      <c r="L62" s="1"/>
      <c r="N62" s="1">
        <f t="shared" si="1"/>
        <v>0</v>
      </c>
      <c r="O62" s="1" t="str">
        <f t="shared" si="0"/>
        <v/>
      </c>
      <c r="P62" s="424"/>
      <c r="Q62" s="421" t="s">
        <v>199</v>
      </c>
      <c r="R62" s="433">
        <f t="shared" si="2"/>
        <v>0</v>
      </c>
    </row>
    <row r="63" spans="1:18" ht="13.5" hidden="1" customHeight="1">
      <c r="A63" s="45"/>
      <c r="B63" s="58"/>
      <c r="C63" s="34"/>
      <c r="D63" s="431" t="s">
        <v>210</v>
      </c>
      <c r="E63" s="57"/>
      <c r="F63" s="432" t="s">
        <v>211</v>
      </c>
      <c r="G63" s="4"/>
      <c r="I63" s="1"/>
      <c r="J63" s="1"/>
      <c r="K63" s="1"/>
      <c r="L63" s="1"/>
      <c r="N63" s="1">
        <f t="shared" si="1"/>
        <v>0</v>
      </c>
      <c r="O63" s="1" t="str">
        <f t="shared" si="0"/>
        <v/>
      </c>
      <c r="P63" s="424"/>
      <c r="Q63" s="418" t="s">
        <v>200</v>
      </c>
      <c r="R63" s="433">
        <f t="shared" si="2"/>
        <v>0</v>
      </c>
    </row>
    <row r="64" spans="1:18" ht="13.5" hidden="1" customHeight="1">
      <c r="A64" s="45"/>
      <c r="B64" s="58" t="s">
        <v>30</v>
      </c>
      <c r="C64" s="57"/>
      <c r="D64" s="434" t="s">
        <v>249</v>
      </c>
      <c r="E64" s="57"/>
      <c r="F64" s="432" t="s">
        <v>62</v>
      </c>
      <c r="G64" s="4"/>
      <c r="I64" s="1"/>
      <c r="J64" s="1">
        <f>C64</f>
        <v>0</v>
      </c>
      <c r="K64" s="1">
        <f>J64/$J$70</f>
        <v>0</v>
      </c>
      <c r="L64" s="1"/>
      <c r="N64" s="1">
        <f t="shared" si="1"/>
        <v>0</v>
      </c>
      <c r="O64" s="1" t="str">
        <f t="shared" si="0"/>
        <v/>
      </c>
      <c r="P64" s="421" t="s">
        <v>36</v>
      </c>
      <c r="Q64" s="423"/>
      <c r="R64" s="433">
        <f>C64</f>
        <v>0</v>
      </c>
    </row>
    <row r="65" spans="1:18" ht="13.5" hidden="1" customHeight="1">
      <c r="A65" s="45"/>
      <c r="B65" s="58" t="s">
        <v>32</v>
      </c>
      <c r="C65" s="57"/>
      <c r="D65" s="34" t="s">
        <v>71</v>
      </c>
      <c r="E65" s="34"/>
      <c r="F65" s="432"/>
      <c r="G65" s="4"/>
      <c r="I65" s="1" t="s">
        <v>36</v>
      </c>
      <c r="J65" s="1">
        <f>C65</f>
        <v>0</v>
      </c>
      <c r="K65" s="1">
        <f>J65/$J$70</f>
        <v>0</v>
      </c>
      <c r="L65" s="1">
        <f>J65*F72</f>
        <v>0</v>
      </c>
      <c r="N65" s="1">
        <f t="shared" si="1"/>
        <v>0</v>
      </c>
      <c r="O65" s="1" t="str">
        <f t="shared" si="0"/>
        <v/>
      </c>
      <c r="P65" s="421" t="s">
        <v>31</v>
      </c>
      <c r="Q65" s="423"/>
      <c r="R65" s="433">
        <f>C65</f>
        <v>0</v>
      </c>
    </row>
    <row r="66" spans="1:18" ht="13.5" hidden="1" customHeight="1">
      <c r="A66" s="45"/>
      <c r="B66" s="58" t="s">
        <v>33</v>
      </c>
      <c r="C66" s="57"/>
      <c r="D66" s="34" t="s">
        <v>71</v>
      </c>
      <c r="E66" s="34"/>
      <c r="F66" s="432"/>
      <c r="G66" s="4"/>
      <c r="I66" s="1" t="s">
        <v>31</v>
      </c>
      <c r="J66" s="1">
        <f>C66</f>
        <v>0</v>
      </c>
      <c r="K66" s="1">
        <f>J66/$J$70</f>
        <v>0</v>
      </c>
      <c r="L66" s="1">
        <f>J66*F73</f>
        <v>0</v>
      </c>
      <c r="N66" s="1">
        <f t="shared" si="1"/>
        <v>0</v>
      </c>
      <c r="O66" s="1" t="str">
        <f t="shared" si="0"/>
        <v/>
      </c>
      <c r="P66" s="421" t="s">
        <v>192</v>
      </c>
      <c r="Q66" s="423"/>
      <c r="R66" s="433">
        <f>C66</f>
        <v>0</v>
      </c>
    </row>
    <row r="67" spans="1:18" ht="13.5" hidden="1" customHeight="1">
      <c r="A67" s="45"/>
      <c r="B67" s="58" t="s">
        <v>165</v>
      </c>
      <c r="C67" s="35">
        <f>SUM(C51:C66)</f>
        <v>30000</v>
      </c>
      <c r="D67" s="34" t="s">
        <v>71</v>
      </c>
      <c r="E67" s="34"/>
      <c r="F67" s="432"/>
      <c r="G67" s="4"/>
      <c r="I67" s="1" t="s">
        <v>72</v>
      </c>
      <c r="J67" s="1"/>
      <c r="K67" s="1"/>
      <c r="L67" s="1"/>
      <c r="N67" s="1">
        <f t="shared" si="1"/>
        <v>0</v>
      </c>
      <c r="O67" s="1" t="str">
        <f t="shared" si="0"/>
        <v/>
      </c>
      <c r="P67" s="427"/>
      <c r="Q67" s="419"/>
    </row>
    <row r="68" spans="1:18" ht="13.5" hidden="1" customHeight="1">
      <c r="A68" s="45"/>
      <c r="B68" s="58" t="s">
        <v>35</v>
      </c>
      <c r="C68" s="35">
        <f>E68+E69</f>
        <v>0</v>
      </c>
      <c r="D68" s="34" t="s">
        <v>218</v>
      </c>
      <c r="E68" s="57"/>
      <c r="F68" s="432" t="s">
        <v>211</v>
      </c>
      <c r="G68" s="4"/>
      <c r="I68" s="1"/>
      <c r="J68" s="1">
        <f>C68</f>
        <v>0</v>
      </c>
      <c r="K68" s="1">
        <f>J68/$J$70</f>
        <v>0</v>
      </c>
      <c r="L68" s="455">
        <f>E68</f>
        <v>0</v>
      </c>
      <c r="N68" s="1">
        <f t="shared" si="1"/>
        <v>0</v>
      </c>
      <c r="O68" s="1" t="str">
        <f t="shared" si="0"/>
        <v/>
      </c>
      <c r="P68" s="2" t="s">
        <v>166</v>
      </c>
      <c r="Q68" s="425" t="s">
        <v>202</v>
      </c>
      <c r="R68" s="433">
        <f>E68</f>
        <v>0</v>
      </c>
    </row>
    <row r="69" spans="1:18" ht="13.5" hidden="1" customHeight="1">
      <c r="A69" s="45"/>
      <c r="B69" s="416"/>
      <c r="C69" s="34"/>
      <c r="D69" s="431" t="s">
        <v>213</v>
      </c>
      <c r="E69" s="57"/>
      <c r="F69" s="432" t="s">
        <v>211</v>
      </c>
      <c r="G69" s="4"/>
      <c r="I69" s="1" t="s">
        <v>34</v>
      </c>
      <c r="J69" s="1"/>
      <c r="K69" s="1"/>
      <c r="L69" s="1"/>
      <c r="N69" s="1"/>
      <c r="O69" s="1"/>
      <c r="P69" s="426"/>
      <c r="Q69" s="421" t="s">
        <v>40</v>
      </c>
      <c r="R69" s="433">
        <f>E69</f>
        <v>0</v>
      </c>
    </row>
    <row r="70" spans="1:18" ht="13.5" hidden="1" customHeight="1">
      <c r="A70" s="45"/>
      <c r="B70" s="416"/>
      <c r="C70" s="34"/>
      <c r="D70" s="34"/>
      <c r="E70" s="34"/>
      <c r="F70" s="27"/>
      <c r="G70" s="4"/>
      <c r="I70" s="1"/>
      <c r="J70" s="1">
        <f>SUM(J51:J68)</f>
        <v>30000</v>
      </c>
      <c r="K70" s="1">
        <f>J70/$J$70</f>
        <v>1</v>
      </c>
      <c r="L70" s="1">
        <f>SUM(L51:L68)</f>
        <v>0</v>
      </c>
      <c r="O70" s="1" t="str">
        <f>IF(MAX(N51:N67)&gt;3,"等","")</f>
        <v/>
      </c>
    </row>
    <row r="71" spans="1:18" ht="13.5" hidden="1" customHeight="1">
      <c r="A71" s="45"/>
      <c r="B71" s="21" t="s">
        <v>37</v>
      </c>
      <c r="C71" s="53"/>
      <c r="D71" s="429"/>
      <c r="E71" s="54"/>
      <c r="F71" s="55"/>
      <c r="G71" s="4"/>
      <c r="I71" s="1" t="s">
        <v>38</v>
      </c>
      <c r="O71" s="1" t="str">
        <f>O51&amp;O53&amp;O58&amp;O60&amp;O61&amp;O65&amp;O66&amp;O68&amp;O64&amp;O70</f>
        <v>事務所,</v>
      </c>
    </row>
    <row r="72" spans="1:18" ht="13.5" hidden="1" customHeight="1">
      <c r="A72" s="45"/>
      <c r="B72" s="58" t="s">
        <v>141</v>
      </c>
      <c r="C72" s="59"/>
      <c r="D72" s="59"/>
      <c r="E72" s="59"/>
      <c r="F72" s="60"/>
      <c r="G72" s="4"/>
    </row>
    <row r="73" spans="1:18" ht="13.5" hidden="1" customHeight="1">
      <c r="A73" s="45"/>
      <c r="B73" s="58" t="s">
        <v>142</v>
      </c>
      <c r="C73" s="59"/>
      <c r="D73" s="59"/>
      <c r="E73" s="59"/>
      <c r="F73" s="60"/>
      <c r="G73" s="4"/>
    </row>
    <row r="74" spans="1:18" ht="13.5" hidden="1" customHeight="1">
      <c r="A74" s="45"/>
      <c r="B74" s="58" t="s">
        <v>224</v>
      </c>
      <c r="C74" s="415"/>
      <c r="D74" s="415"/>
      <c r="E74" s="415"/>
      <c r="F74" s="417">
        <f>IF(C68=0,0,E68/C68)</f>
        <v>0</v>
      </c>
      <c r="G74" s="4"/>
    </row>
    <row r="75" spans="1:18" ht="14.25" hidden="1" customHeight="1" thickBot="1">
      <c r="A75" s="59"/>
      <c r="B75" s="61"/>
      <c r="C75" s="62"/>
      <c r="D75" s="62"/>
      <c r="E75" s="62"/>
      <c r="F75" s="63"/>
      <c r="G75" s="59"/>
    </row>
    <row r="76" spans="1:18" ht="13.5" hidden="1" customHeight="1" thickBot="1">
      <c r="A76" s="59"/>
      <c r="B76" s="59"/>
      <c r="C76" s="59"/>
      <c r="D76" s="59"/>
      <c r="E76" s="59"/>
      <c r="F76" s="865"/>
      <c r="G76" s="59"/>
    </row>
    <row r="77" spans="1:18" ht="14.25" hidden="1" customHeight="1" thickBot="1">
      <c r="A77" s="45"/>
      <c r="B77" s="64" t="s">
        <v>158</v>
      </c>
      <c r="C77" s="65"/>
      <c r="D77" s="65"/>
      <c r="E77" s="66"/>
      <c r="F77" s="67"/>
      <c r="G77" s="4"/>
    </row>
    <row r="78" spans="1:18" ht="14.25" hidden="1" customHeight="1" thickBot="1">
      <c r="A78" s="45"/>
      <c r="B78" s="68" t="s">
        <v>159</v>
      </c>
      <c r="C78" t="s">
        <v>160</v>
      </c>
      <c r="D78" s="430"/>
      <c r="E78" s="69"/>
      <c r="F78" s="70"/>
      <c r="G78" s="4"/>
    </row>
    <row r="79" spans="1:18" ht="14.25" hidden="1" customHeight="1">
      <c r="A79" s="45"/>
      <c r="B79" s="71" t="s">
        <v>161</v>
      </c>
      <c r="C79" t="s">
        <v>162</v>
      </c>
      <c r="D79" s="72"/>
      <c r="E79" t="s">
        <v>354</v>
      </c>
      <c r="F79" s="73"/>
      <c r="G79" s="4"/>
    </row>
    <row r="80" spans="1:18" ht="14.25" hidden="1" customHeight="1" thickBot="1">
      <c r="A80" s="9"/>
      <c r="B80" s="68" t="s">
        <v>163</v>
      </c>
      <c r="C80" t="s">
        <v>11</v>
      </c>
      <c r="D80" s="74"/>
      <c r="E80" t="s">
        <v>12</v>
      </c>
      <c r="F80" s="75"/>
      <c r="G80" s="4"/>
    </row>
    <row r="81" spans="1:9" ht="13.5" hidden="1" customHeight="1">
      <c r="A81" s="45"/>
      <c r="B81" s="45"/>
      <c r="C81" s="45"/>
      <c r="D81" s="45"/>
      <c r="E81" s="45"/>
      <c r="F81" s="866"/>
      <c r="G81" s="4"/>
    </row>
    <row r="82" spans="1:9" ht="15" customHeight="1">
      <c r="A82" s="45"/>
      <c r="B82" s="58"/>
      <c r="C82" s="59"/>
      <c r="D82" s="462"/>
      <c r="E82" s="26"/>
      <c r="F82" s="27"/>
      <c r="G82" s="4"/>
    </row>
    <row r="83" spans="1:9" ht="15" customHeight="1">
      <c r="A83" s="45"/>
      <c r="B83" s="58"/>
      <c r="C83" s="59"/>
      <c r="D83" s="462"/>
      <c r="E83" s="26"/>
      <c r="F83" s="27"/>
      <c r="G83" s="4"/>
    </row>
    <row r="84" spans="1:9" ht="15" customHeight="1">
      <c r="A84" s="45"/>
      <c r="B84" s="58"/>
      <c r="C84" s="59"/>
      <c r="D84" s="462"/>
      <c r="E84" s="26"/>
      <c r="F84" s="27"/>
      <c r="G84" s="4"/>
      <c r="I84" s="1" t="s">
        <v>355</v>
      </c>
    </row>
    <row r="85" spans="1:9" ht="15" customHeight="1">
      <c r="A85" s="45"/>
      <c r="B85" s="58"/>
      <c r="C85" s="59"/>
      <c r="D85" s="462"/>
      <c r="E85" s="26"/>
      <c r="F85" s="27"/>
      <c r="G85" s="4"/>
      <c r="I85" s="1" t="s">
        <v>356</v>
      </c>
    </row>
    <row r="86" spans="1:9" ht="15" customHeight="1">
      <c r="A86" s="45"/>
      <c r="B86" s="58"/>
      <c r="C86" s="59"/>
      <c r="D86" s="462"/>
      <c r="E86" s="26"/>
      <c r="F86" s="27"/>
      <c r="G86" s="4"/>
      <c r="I86" s="1" t="s">
        <v>357</v>
      </c>
    </row>
    <row r="87" spans="1:9" ht="15" customHeight="1">
      <c r="A87" s="45"/>
      <c r="B87" s="58"/>
      <c r="C87" s="59"/>
      <c r="D87" s="462"/>
      <c r="E87" s="26"/>
      <c r="F87" s="27"/>
      <c r="G87" s="4"/>
    </row>
    <row r="88" spans="1:9" ht="15" customHeight="1">
      <c r="A88" s="45"/>
      <c r="B88" s="58"/>
      <c r="C88" s="59"/>
      <c r="D88" s="462"/>
      <c r="E88" s="26"/>
      <c r="F88" s="27"/>
      <c r="G88" s="4"/>
    </row>
    <row r="89" spans="1:9" ht="15" customHeight="1">
      <c r="A89" s="45"/>
      <c r="B89" s="58"/>
      <c r="C89" s="59"/>
      <c r="D89" s="462"/>
      <c r="E89" s="26"/>
      <c r="F89" s="27"/>
      <c r="G89" s="4"/>
    </row>
    <row r="90" spans="1:9" ht="15" customHeight="1">
      <c r="A90" s="45"/>
      <c r="B90" s="58"/>
      <c r="C90" s="59"/>
      <c r="D90" s="462"/>
      <c r="E90" s="26"/>
      <c r="F90" s="27"/>
      <c r="G90" s="4"/>
    </row>
    <row r="91" spans="1:9" ht="15" customHeight="1">
      <c r="A91" s="45"/>
      <c r="B91" s="58"/>
      <c r="C91" s="59"/>
      <c r="D91" s="462"/>
      <c r="E91" s="26"/>
      <c r="F91" s="27"/>
      <c r="G91" s="4"/>
    </row>
    <row r="92" spans="1:9" ht="15" customHeight="1" thickBot="1">
      <c r="A92" s="45"/>
      <c r="B92" s="58"/>
      <c r="C92" s="59"/>
      <c r="D92" s="462"/>
      <c r="E92" s="26"/>
      <c r="F92" s="867"/>
      <c r="G92" s="4"/>
    </row>
    <row r="93" spans="1:9">
      <c r="A93" s="45"/>
      <c r="B93" s="49"/>
      <c r="C93" s="49"/>
      <c r="D93" s="49"/>
      <c r="E93" s="49"/>
      <c r="F93" s="49"/>
      <c r="G93" s="4"/>
    </row>
  </sheetData>
  <sheetProtection algorithmName="SHA-512" hashValue="YUVR2yl4Oz9Ag5eQnwZfwAYz/D6qc2WPK4IyRMfFXu8jJZHlQ04SMt+l/xx/aG2RP6A+lH337DZT93sJOtxF6Q==" saltValue="IYwI7/oqFnz02gz495kjFQ==" spinCount="100000" sheet="1" objects="1" scenarios="1"/>
  <mergeCells count="6">
    <mergeCell ref="C11:E11"/>
    <mergeCell ref="C27:E27"/>
    <mergeCell ref="C12:E12"/>
    <mergeCell ref="C14:E14"/>
    <mergeCell ref="C20:E20"/>
    <mergeCell ref="C21:E21"/>
  </mergeCells>
  <phoneticPr fontId="23"/>
  <conditionalFormatting sqref="C11:C19">
    <cfRule type="cellIs" dxfId="172" priority="2" stopIfTrue="1" operator="equal">
      <formula>0</formula>
    </cfRule>
  </conditionalFormatting>
  <conditionalFormatting sqref="C26">
    <cfRule type="cellIs" dxfId="171" priority="11" stopIfTrue="1" operator="equal">
      <formula>0</formula>
    </cfRule>
  </conditionalFormatting>
  <conditionalFormatting sqref="C29:C30">
    <cfRule type="cellIs" dxfId="170" priority="8" stopIfTrue="1" operator="equal">
      <formula>0</formula>
    </cfRule>
  </conditionalFormatting>
  <conditionalFormatting sqref="C32:C34">
    <cfRule type="cellIs" dxfId="169" priority="12" stopIfTrue="1" operator="equal">
      <formula>0</formula>
    </cfRule>
  </conditionalFormatting>
  <conditionalFormatting sqref="C39:C41">
    <cfRule type="cellIs" dxfId="168" priority="7" stopIfTrue="1" operator="equal">
      <formula>0</formula>
    </cfRule>
  </conditionalFormatting>
  <conditionalFormatting sqref="C45:C46">
    <cfRule type="cellIs" dxfId="167" priority="3" stopIfTrue="1" operator="equal">
      <formula>0</formula>
    </cfRule>
  </conditionalFormatting>
  <conditionalFormatting sqref="C27:E27">
    <cfRule type="cellIs" dxfId="166" priority="10" stopIfTrue="1" operator="equal">
      <formula>0</formula>
    </cfRule>
  </conditionalFormatting>
  <conditionalFormatting sqref="E61:E64">
    <cfRule type="cellIs" dxfId="165" priority="13" stopIfTrue="1" operator="equal">
      <formula>0</formula>
    </cfRule>
  </conditionalFormatting>
  <conditionalFormatting sqref="F12:F13 D12:E14 F15 C20:E20 C22:C23 E51:E59 C60 C64:C66 E68:E69">
    <cfRule type="cellIs" dxfId="164" priority="14" stopIfTrue="1" operator="equal">
      <formula>0</formula>
    </cfRule>
  </conditionalFormatting>
  <conditionalFormatting sqref="F33">
    <cfRule type="cellIs" dxfId="163" priority="1" stopIfTrue="1" operator="equal">
      <formula>0</formula>
    </cfRule>
  </conditionalFormatting>
  <conditionalFormatting sqref="F72">
    <cfRule type="expression" dxfId="162" priority="16" stopIfTrue="1">
      <formula>AND($C$65&gt;0,F72=0)</formula>
    </cfRule>
  </conditionalFormatting>
  <conditionalFormatting sqref="F73">
    <cfRule type="expression" dxfId="161" priority="15" stopIfTrue="1">
      <formula>AND($C$66&gt;0,F73=0)</formula>
    </cfRule>
  </conditionalFormatting>
  <dataValidations count="9">
    <dataValidation type="list" allowBlank="1" showInputMessage="1" showErrorMessage="1" sqref="F15" xr:uid="{00000000-0002-0000-0100-000000000000}">
      <formula1>"予定,竣工"</formula1>
    </dataValidation>
    <dataValidation type="decimal" allowBlank="1" showInputMessage="1" showErrorMessage="1" sqref="F72:F73" xr:uid="{00000000-0002-0000-0100-000001000000}">
      <formula1>0</formula1>
      <formula2>1</formula2>
    </dataValidation>
    <dataValidation type="list" allowBlank="1" showInputMessage="1" showErrorMessage="1" sqref="C23" xr:uid="{00000000-0002-0000-0100-000002000000}">
      <formula1>$I$23:$L$23</formula1>
    </dataValidation>
    <dataValidation type="list" allowBlank="1" showInputMessage="1" showErrorMessage="1" sqref="F13" xr:uid="{00000000-0002-0000-0100-000003000000}">
      <formula1>$I$11:$I$16</formula1>
    </dataValidation>
    <dataValidation type="list" allowBlank="1" showInputMessage="1" showErrorMessage="1" sqref="F12" xr:uid="{00000000-0002-0000-0100-000004000000}">
      <formula1>$I$11:$I$18</formula1>
    </dataValidation>
    <dataValidation type="list" allowBlank="1" showInputMessage="1" showErrorMessage="1" sqref="C46" xr:uid="{00000000-0002-0000-0100-000005000000}">
      <formula1>$I$84:$I$86</formula1>
    </dataValidation>
    <dataValidation type="list" allowBlank="1" showInputMessage="1" showErrorMessage="1" sqref="F33" xr:uid="{00000000-0002-0000-0100-000006000000}">
      <formula1>$L$45:$L$46</formula1>
    </dataValidation>
    <dataValidation type="list" allowBlank="1" showInputMessage="1" showErrorMessage="1" sqref="C43" xr:uid="{00000000-0002-0000-0100-000007000000}">
      <formula1>$I$43:$I$49</formula1>
    </dataValidation>
    <dataValidation type="list" allowBlank="1" showInputMessage="1" showErrorMessage="1" sqref="C45" xr:uid="{00000000-0002-0000-0100-000008000000}">
      <formula1>$I$45:$I$48</formula1>
    </dataValidation>
  </dataValidations>
  <printOptions horizontalCentered="1"/>
  <pageMargins left="0.70866141732283472" right="0.51" top="0.74803149606299213" bottom="0.74803149606299213" header="0.31496062992125984" footer="0.31496062992125984"/>
  <pageSetup paperSize="9" fitToHeight="0" orientation="portrait" r:id="rId1"/>
  <headerFooter alignWithMargins="0">
    <oddHeader>&amp;L&amp;F&amp;R&amp;A</oddHeader>
    <oddFooter>&amp;C&amp;P/&amp;N</oddFooter>
  </headerFooter>
  <colBreaks count="1" manualBreakCount="1">
    <brk id="15"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K213"/>
  <sheetViews>
    <sheetView showGridLines="0" zoomScaleNormal="100" zoomScaleSheetLayoutView="50" workbookViewId="0">
      <selection activeCell="I12" sqref="I12"/>
    </sheetView>
  </sheetViews>
  <sheetFormatPr defaultColWidth="0" defaultRowHeight="0" customHeight="1" zeroHeight="1"/>
  <cols>
    <col min="1" max="1" width="0.75" style="86" customWidth="1"/>
    <col min="2" max="2" width="2.125" style="101" customWidth="1"/>
    <col min="3" max="3" width="13.375" style="101" customWidth="1"/>
    <col min="4" max="4" width="5.375" style="102" customWidth="1"/>
    <col min="5" max="5" width="9.75" style="103" customWidth="1"/>
    <col min="6" max="6" width="6.25" style="104" customWidth="1"/>
    <col min="7" max="7" width="6.5" style="104" customWidth="1"/>
    <col min="8" max="8" width="13.125" style="104" customWidth="1"/>
    <col min="9" max="9" width="6.875" style="105" customWidth="1"/>
    <col min="10" max="10" width="12.125" style="105" customWidth="1"/>
    <col min="11" max="12" width="11.875" style="104" customWidth="1"/>
    <col min="13" max="13" width="11.75" style="122" customWidth="1"/>
    <col min="14" max="14" width="8.625" style="122" customWidth="1"/>
    <col min="15" max="15" width="11.5" style="122" customWidth="1"/>
    <col min="16" max="16" width="0.75" style="86" customWidth="1"/>
    <col min="17" max="17" width="3.875" style="86" customWidth="1"/>
    <col min="18" max="18" width="9.875" style="95" hidden="1" customWidth="1"/>
    <col min="19" max="19" width="14" style="354" hidden="1" customWidth="1"/>
    <col min="20" max="20" width="9.875" style="95" hidden="1" customWidth="1"/>
    <col min="21" max="21" width="9.125" style="95" hidden="1" customWidth="1"/>
    <col min="22" max="22" width="14.5" style="95" hidden="1" customWidth="1"/>
    <col min="23" max="23" width="11.125" style="95" hidden="1" customWidth="1"/>
    <col min="24" max="24" width="20.5" style="95" hidden="1" customWidth="1"/>
    <col min="25" max="25" width="18.625" style="95" hidden="1" customWidth="1"/>
    <col min="26" max="26" width="23" style="95" hidden="1" customWidth="1"/>
    <col min="27" max="27" width="4.5" style="95" hidden="1" customWidth="1"/>
    <col min="28" max="28" width="6.375" style="95" hidden="1" customWidth="1"/>
    <col min="29" max="29" width="13.625" style="95" hidden="1" customWidth="1"/>
    <col min="30" max="30" width="10.625" style="95" hidden="1" customWidth="1"/>
    <col min="31" max="31" width="7.375" style="95" hidden="1" customWidth="1"/>
    <col min="32" max="32" width="5" style="95" hidden="1" customWidth="1"/>
    <col min="33" max="33" width="5.125" style="95" hidden="1" customWidth="1"/>
    <col min="34" max="16384" width="9" style="95" hidden="1"/>
  </cols>
  <sheetData>
    <row r="1" spans="1:29" s="84" customFormat="1" ht="6" customHeight="1" thickBot="1">
      <c r="A1" s="77"/>
      <c r="B1" s="78"/>
      <c r="C1" s="79"/>
      <c r="D1" s="80"/>
      <c r="E1" s="77"/>
      <c r="F1" s="81"/>
      <c r="G1" s="81"/>
      <c r="H1" s="81"/>
      <c r="I1" s="82"/>
      <c r="J1" s="82"/>
      <c r="K1" s="81"/>
      <c r="L1" s="83"/>
      <c r="M1" s="77"/>
      <c r="N1" s="77"/>
      <c r="O1" s="77"/>
      <c r="P1" s="77"/>
      <c r="Q1" s="77"/>
      <c r="S1" s="85"/>
    </row>
    <row r="2" spans="1:29" ht="18.75" customHeight="1" thickTop="1">
      <c r="B2" s="87"/>
      <c r="C2" s="88"/>
      <c r="D2" s="89"/>
      <c r="E2" s="90"/>
      <c r="F2" s="91"/>
      <c r="G2" s="91"/>
      <c r="H2" s="91"/>
      <c r="I2" s="92"/>
      <c r="J2" s="93"/>
      <c r="K2" s="93"/>
      <c r="L2" s="93"/>
      <c r="M2" s="93"/>
      <c r="N2" s="91"/>
      <c r="O2" s="94"/>
      <c r="Q2" s="877" t="s">
        <v>173</v>
      </c>
      <c r="S2" s="95"/>
    </row>
    <row r="3" spans="1:29" ht="18.75" customHeight="1">
      <c r="B3" s="87"/>
      <c r="C3" s="88"/>
      <c r="D3" s="89"/>
      <c r="E3" s="90"/>
      <c r="F3" s="91"/>
      <c r="G3" s="91"/>
      <c r="H3" s="91"/>
      <c r="I3" s="92"/>
      <c r="J3" s="93"/>
      <c r="K3" s="93"/>
      <c r="L3" s="93"/>
      <c r="M3" s="93"/>
      <c r="N3" s="91"/>
      <c r="O3" s="96"/>
      <c r="Q3" s="878"/>
      <c r="S3" s="95"/>
    </row>
    <row r="4" spans="1:29" ht="18.75" customHeight="1">
      <c r="B4" s="87"/>
      <c r="C4" s="88"/>
      <c r="D4" s="89"/>
      <c r="E4" s="90"/>
      <c r="F4" s="91"/>
      <c r="G4" s="91"/>
      <c r="H4" s="91"/>
      <c r="I4" s="97"/>
      <c r="J4" s="93"/>
      <c r="K4" s="93"/>
      <c r="L4" s="93"/>
      <c r="M4" s="93"/>
      <c r="N4" s="91"/>
      <c r="O4" s="94"/>
      <c r="Q4" s="878"/>
      <c r="S4" s="95"/>
    </row>
    <row r="5" spans="1:29" ht="13.5" customHeight="1" thickBot="1">
      <c r="B5" s="98"/>
      <c r="C5" s="99"/>
      <c r="D5" s="89"/>
      <c r="E5" s="90"/>
      <c r="F5" s="91"/>
      <c r="G5" s="91"/>
      <c r="H5" s="91"/>
      <c r="I5" s="717"/>
      <c r="J5" s="718" t="s">
        <v>172</v>
      </c>
      <c r="K5" s="880" t="str">
        <f>メイン!C6</f>
        <v>CASBEE-ウェルネスオフィス2025年版</v>
      </c>
      <c r="L5" s="881"/>
      <c r="M5" s="718" t="s">
        <v>174</v>
      </c>
      <c r="N5" s="880" t="str">
        <f>メイン!C5</f>
        <v>CASBEE-WO_2025v1.0</v>
      </c>
      <c r="O5" s="882"/>
      <c r="Q5" s="879"/>
      <c r="R5" s="113" t="s">
        <v>176</v>
      </c>
      <c r="S5" s="95"/>
      <c r="U5" s="113" t="s">
        <v>177</v>
      </c>
    </row>
    <row r="6" spans="1:29" ht="6" customHeight="1" thickTop="1" thickBot="1">
      <c r="B6" s="100"/>
      <c r="J6" s="106"/>
      <c r="K6" s="106"/>
      <c r="L6" s="107"/>
      <c r="M6" s="103"/>
      <c r="N6" s="103"/>
      <c r="O6" s="103"/>
      <c r="S6" s="95"/>
    </row>
    <row r="7" spans="1:29" ht="19.5" customHeight="1" thickBot="1">
      <c r="B7" s="108" t="s">
        <v>175</v>
      </c>
      <c r="C7" s="109"/>
      <c r="D7" s="110"/>
      <c r="E7" s="109"/>
      <c r="F7" s="109"/>
      <c r="G7" s="109"/>
      <c r="H7" s="111"/>
      <c r="I7" s="112"/>
      <c r="J7" s="112"/>
      <c r="K7" s="112"/>
      <c r="L7" s="655" t="s">
        <v>452</v>
      </c>
      <c r="M7" s="656"/>
      <c r="N7" s="656"/>
      <c r="O7" s="657"/>
      <c r="R7"/>
      <c r="S7"/>
      <c r="U7" s="124"/>
      <c r="V7" s="124" t="s">
        <v>180</v>
      </c>
      <c r="W7" s="125" t="s">
        <v>221</v>
      </c>
      <c r="X7" s="125">
        <v>4</v>
      </c>
      <c r="Y7" s="125">
        <v>2</v>
      </c>
      <c r="Z7" s="126" t="s">
        <v>222</v>
      </c>
      <c r="AA7" s="127" t="s">
        <v>223</v>
      </c>
    </row>
    <row r="8" spans="1:29" ht="19.5" customHeight="1" thickBot="1">
      <c r="B8" s="114" t="s">
        <v>178</v>
      </c>
      <c r="C8" s="115"/>
      <c r="D8" s="116" t="str">
        <f>メイン!C11</f>
        <v>○○ビル</v>
      </c>
      <c r="E8" s="115"/>
      <c r="F8" s="115"/>
      <c r="G8" s="117"/>
      <c r="H8" s="118" t="s">
        <v>179</v>
      </c>
      <c r="I8" s="119"/>
      <c r="J8" s="120" t="str">
        <f>メイン!C22</f>
        <v>地上○○F</v>
      </c>
      <c r="K8" s="121"/>
      <c r="L8" s="465" t="s">
        <v>219</v>
      </c>
      <c r="M8" s="122">
        <f>メイン!C46</f>
        <v>0</v>
      </c>
      <c r="N8" s="391"/>
      <c r="O8" s="123"/>
      <c r="R8"/>
      <c r="S8"/>
      <c r="U8" s="126" t="s">
        <v>361</v>
      </c>
      <c r="V8" s="144" t="s">
        <v>884</v>
      </c>
      <c r="W8" s="125">
        <v>5</v>
      </c>
      <c r="X8" s="125">
        <v>4</v>
      </c>
      <c r="Y8" s="125">
        <v>2</v>
      </c>
      <c r="Z8" s="138">
        <f>V46</f>
        <v>3</v>
      </c>
      <c r="AA8" s="127">
        <v>3</v>
      </c>
    </row>
    <row r="9" spans="1:29" ht="19.5" customHeight="1">
      <c r="B9" s="128" t="s">
        <v>182</v>
      </c>
      <c r="C9" s="129"/>
      <c r="D9" s="130" t="str">
        <f>メイン!C12</f>
        <v>○○県○○市</v>
      </c>
      <c r="E9" s="129"/>
      <c r="F9" s="131"/>
      <c r="G9" s="95"/>
      <c r="H9" s="132" t="s">
        <v>183</v>
      </c>
      <c r="I9" s="133"/>
      <c r="J9" s="134">
        <f>メイン!C23</f>
        <v>0</v>
      </c>
      <c r="K9" s="135"/>
      <c r="L9" s="658" t="s">
        <v>294</v>
      </c>
      <c r="M9" s="659"/>
      <c r="N9" s="659"/>
      <c r="O9" s="660"/>
      <c r="R9" s="1" t="s">
        <v>367</v>
      </c>
      <c r="S9" s="1">
        <f>スコア!O8</f>
        <v>3.0333333333333332</v>
      </c>
      <c r="U9" s="126" t="s">
        <v>362</v>
      </c>
      <c r="V9" s="144" t="s">
        <v>885</v>
      </c>
      <c r="W9" s="125">
        <v>5</v>
      </c>
      <c r="X9" s="125">
        <v>4</v>
      </c>
      <c r="Y9" s="125">
        <v>2</v>
      </c>
      <c r="Z9" s="138">
        <f>Y46</f>
        <v>3</v>
      </c>
      <c r="AA9" s="127">
        <v>3</v>
      </c>
    </row>
    <row r="10" spans="1:29" ht="18.75" customHeight="1">
      <c r="B10" s="128" t="s">
        <v>10</v>
      </c>
      <c r="C10" s="139"/>
      <c r="D10" s="130" t="str">
        <f>メイン!C14</f>
        <v>商業地域、防火地域</v>
      </c>
      <c r="E10" s="139"/>
      <c r="F10" s="139"/>
      <c r="G10" s="95"/>
      <c r="H10" s="118" t="s">
        <v>184</v>
      </c>
      <c r="I10" s="119"/>
      <c r="J10" s="140" t="str">
        <f>メイン!C32</f>
        <v>XX</v>
      </c>
      <c r="K10" s="131" t="s">
        <v>185</v>
      </c>
      <c r="L10" s="141"/>
      <c r="M10" s="142"/>
      <c r="N10" s="142"/>
      <c r="O10" s="143"/>
      <c r="R10" s="1" t="s">
        <v>368</v>
      </c>
      <c r="S10" s="1">
        <f>(S9-1)*25</f>
        <v>50.833333333333329</v>
      </c>
      <c r="U10" s="126" t="s">
        <v>360</v>
      </c>
      <c r="V10" s="144" t="s">
        <v>886</v>
      </c>
      <c r="W10" s="125">
        <v>5</v>
      </c>
      <c r="X10" s="125">
        <v>4</v>
      </c>
      <c r="Y10" s="125">
        <v>2</v>
      </c>
      <c r="Z10" s="138">
        <f>S46</f>
        <v>3.1</v>
      </c>
      <c r="AA10" s="127">
        <v>3</v>
      </c>
    </row>
    <row r="11" spans="1:29" ht="18.75" customHeight="1">
      <c r="B11" s="145" t="s">
        <v>248</v>
      </c>
      <c r="C11" s="146"/>
      <c r="D11" s="134" t="str">
        <f>IF(メイン!F12="","",メイン!F12)</f>
        <v/>
      </c>
      <c r="E11" s="146"/>
      <c r="F11" s="147"/>
      <c r="G11" s="148"/>
      <c r="H11" s="132" t="str">
        <f>IF(メイン!I3=3,メイン!J33,メイン!I33)</f>
        <v>年間使用時間</v>
      </c>
      <c r="I11" s="133"/>
      <c r="J11" s="149" t="str">
        <f>IF(メイン!I3=3,メイン!C34,メイン!C33)</f>
        <v>XXX</v>
      </c>
      <c r="K11" s="460" t="str">
        <f>IF(メイン!I3=3,メイン!D34,メイン!D33)</f>
        <v>時間/年（想定値）</v>
      </c>
      <c r="L11" s="141"/>
      <c r="M11" s="142"/>
      <c r="N11" s="142"/>
      <c r="O11" s="143"/>
      <c r="R11" s="1" t="s">
        <v>369</v>
      </c>
      <c r="S11" s="1">
        <f>IF(S10&gt;H30,5,IF(S10&gt;=H31,4,IF(S10&gt;=H32,3,IF(S10&gt;=H33,2,1))))</f>
        <v>3</v>
      </c>
      <c r="U11" s="1" t="s">
        <v>439</v>
      </c>
      <c r="V11" s="1"/>
      <c r="W11" s="1"/>
      <c r="X11" s="1"/>
      <c r="Y11" s="1"/>
      <c r="Z11" s="1"/>
      <c r="AA11" s="1"/>
    </row>
    <row r="12" spans="1:29" ht="18.75" customHeight="1">
      <c r="B12" s="150" t="s">
        <v>186</v>
      </c>
      <c r="C12" s="151"/>
      <c r="D12" s="152" t="str">
        <f>メイン!C20</f>
        <v>○○</v>
      </c>
      <c r="E12" s="151"/>
      <c r="F12" s="151"/>
      <c r="G12" s="153"/>
      <c r="H12" s="132" t="s">
        <v>187</v>
      </c>
      <c r="I12" s="154"/>
      <c r="J12" s="899" t="str">
        <f>IF(メイン!C45=0,"",メイン!C45&amp;"評価")</f>
        <v/>
      </c>
      <c r="K12" s="900"/>
      <c r="L12" s="141"/>
      <c r="M12" s="155" t="s">
        <v>188</v>
      </c>
      <c r="N12" s="142"/>
      <c r="O12" s="143"/>
      <c r="R12" s="1" t="s">
        <v>372</v>
      </c>
      <c r="S12" s="1" t="str">
        <f>IF(S11=5,"S",IF(S11=4,"A",IF(S11=3,"B+",IF(S11=2,"B-","C"))))</f>
        <v>B+</v>
      </c>
    </row>
    <row r="13" spans="1:29" ht="14.25">
      <c r="B13" s="442" t="s">
        <v>42</v>
      </c>
      <c r="C13" s="443"/>
      <c r="D13" s="888" t="str">
        <f>メイン!C15</f>
        <v>2020年●月</v>
      </c>
      <c r="E13" s="889"/>
      <c r="F13" s="444">
        <f>メイン!F15</f>
        <v>0</v>
      </c>
      <c r="G13" s="445"/>
      <c r="H13" s="118" t="s">
        <v>43</v>
      </c>
      <c r="I13" s="156"/>
      <c r="J13" s="157" t="str">
        <f>IF(メイン!C39=0,"",メイン!C39)</f>
        <v>201●年●月●日</v>
      </c>
      <c r="K13" s="158"/>
      <c r="L13" s="141"/>
      <c r="M13" s="159" t="s">
        <v>245</v>
      </c>
      <c r="N13" s="142"/>
      <c r="O13" s="143"/>
      <c r="R13" s="1"/>
      <c r="S13" s="1"/>
      <c r="AB13"/>
      <c r="AC13"/>
    </row>
    <row r="14" spans="1:29" ht="14.25" hidden="1">
      <c r="B14" s="438" t="s">
        <v>257</v>
      </c>
      <c r="C14" s="121"/>
      <c r="D14" s="897" t="str">
        <f>メイン!C16</f>
        <v>2016年６月～８月</v>
      </c>
      <c r="E14" s="898"/>
      <c r="F14"/>
      <c r="G14"/>
      <c r="H14" s="118"/>
      <c r="I14" s="156"/>
      <c r="J14" s="157"/>
      <c r="K14" s="158"/>
      <c r="L14" s="141"/>
      <c r="M14" s="159"/>
      <c r="N14" s="142"/>
      <c r="O14" s="143"/>
      <c r="R14" s="1"/>
      <c r="S14" s="1"/>
      <c r="U14"/>
      <c r="V14"/>
      <c r="W14"/>
      <c r="X14"/>
      <c r="Y14"/>
      <c r="Z14"/>
      <c r="AA14"/>
      <c r="AB14"/>
      <c r="AC14"/>
    </row>
    <row r="15" spans="1:29" ht="14.25">
      <c r="B15" s="446" t="s">
        <v>44</v>
      </c>
      <c r="C15" s="447"/>
      <c r="D15" s="448"/>
      <c r="E15" s="449" t="str">
        <f>メイン!C17</f>
        <v>XXX</v>
      </c>
      <c r="F15" s="444" t="s">
        <v>75</v>
      </c>
      <c r="G15" s="445"/>
      <c r="H15" s="118" t="s">
        <v>45</v>
      </c>
      <c r="I15" s="156"/>
      <c r="J15" s="164" t="str">
        <f>IF(メイン!C40=0,"",メイン!C40)</f>
        <v>○○○</v>
      </c>
      <c r="K15" s="158"/>
      <c r="L15" s="141"/>
      <c r="M15" s="159" t="s">
        <v>246</v>
      </c>
      <c r="N15" s="142"/>
      <c r="O15" s="143"/>
      <c r="R15" s="126" t="s">
        <v>494</v>
      </c>
      <c r="S15" s="165">
        <f>S11/5</f>
        <v>0.6</v>
      </c>
      <c r="U15"/>
      <c r="V15"/>
      <c r="W15"/>
      <c r="X15"/>
      <c r="Y15"/>
      <c r="Z15"/>
      <c r="AA15"/>
      <c r="AB15"/>
      <c r="AC15"/>
    </row>
    <row r="16" spans="1:29" ht="18.75" customHeight="1">
      <c r="B16" s="118" t="s">
        <v>46</v>
      </c>
      <c r="C16" s="160"/>
      <c r="D16" s="161"/>
      <c r="E16" s="162" t="str">
        <f>メイン!C18</f>
        <v>XXX</v>
      </c>
      <c r="F16" s="163" t="s">
        <v>76</v>
      </c>
      <c r="G16" s="95"/>
      <c r="H16" s="118" t="s">
        <v>47</v>
      </c>
      <c r="I16" s="156"/>
      <c r="J16" s="157" t="str">
        <f>IF(メイン!C41=0,"",メイン!C41)</f>
        <v>201●年●月●日</v>
      </c>
      <c r="K16" s="158"/>
      <c r="L16" s="141"/>
      <c r="M16" s="142"/>
      <c r="N16" s="142"/>
      <c r="O16" s="143"/>
      <c r="R16" s="126" t="s">
        <v>50</v>
      </c>
      <c r="S16" s="171">
        <f>1-S15</f>
        <v>0.4</v>
      </c>
      <c r="V16" s="86"/>
      <c r="Z16" s="86"/>
    </row>
    <row r="17" spans="2:36" ht="18" customHeight="1" thickBot="1">
      <c r="B17" s="118" t="s">
        <v>48</v>
      </c>
      <c r="C17" s="160"/>
      <c r="D17" s="161"/>
      <c r="E17" s="166">
        <f>メイン!C19</f>
        <v>3000</v>
      </c>
      <c r="F17" s="167" t="s">
        <v>75</v>
      </c>
      <c r="G17" s="95"/>
      <c r="H17" s="118" t="s">
        <v>49</v>
      </c>
      <c r="I17" s="156"/>
      <c r="J17" s="164" t="str">
        <f>IF(メイン!C42=0,"",メイン!C42)</f>
        <v>○○○</v>
      </c>
      <c r="K17" s="158"/>
      <c r="L17" s="168"/>
      <c r="M17" s="169"/>
      <c r="N17" s="169"/>
      <c r="O17" s="170"/>
      <c r="S17" s="95"/>
      <c r="T17" s="86"/>
      <c r="U17" s="172"/>
      <c r="V17" s="86"/>
      <c r="W17" s="86"/>
      <c r="X17" s="86"/>
      <c r="Y17" s="86"/>
      <c r="Z17" s="86"/>
      <c r="AA17" s="86"/>
      <c r="AB17" s="86"/>
    </row>
    <row r="18" spans="2:36" ht="15" hidden="1" thickBot="1">
      <c r="B18" s="437" t="s">
        <v>51</v>
      </c>
      <c r="C18" s="95"/>
      <c r="D18" s="439" t="s">
        <v>250</v>
      </c>
      <c r="E18"/>
      <c r="F18"/>
      <c r="G18"/>
      <c r="H18"/>
      <c r="I18"/>
      <c r="J18"/>
      <c r="K18"/>
      <c r="L18" s="173" t="s">
        <v>52</v>
      </c>
      <c r="M18" s="174" t="s">
        <v>53</v>
      </c>
      <c r="N18" s="439" t="s">
        <v>250</v>
      </c>
      <c r="O18" s="137"/>
      <c r="R18" s="86"/>
      <c r="S18" s="86"/>
      <c r="T18" s="86"/>
      <c r="U18" s="86"/>
      <c r="V18" s="86"/>
      <c r="W18" s="86"/>
      <c r="X18" s="86"/>
      <c r="Y18" s="86"/>
      <c r="Z18" s="86"/>
      <c r="AA18" s="86"/>
      <c r="AB18" s="86"/>
    </row>
    <row r="19" spans="2:36" ht="15" hidden="1" thickBot="1">
      <c r="B19" s="437" t="s">
        <v>54</v>
      </c>
      <c r="C19" s="175"/>
      <c r="D19" s="439" t="s">
        <v>250</v>
      </c>
      <c r="E19"/>
      <c r="F19"/>
      <c r="G19"/>
      <c r="H19"/>
      <c r="I19"/>
      <c r="J19"/>
      <c r="K19"/>
      <c r="L19" s="176"/>
      <c r="M19" s="174" t="s">
        <v>55</v>
      </c>
      <c r="N19" s="439" t="s">
        <v>250</v>
      </c>
      <c r="O19" s="177"/>
      <c r="R19" s="167"/>
      <c r="S19" s="119"/>
      <c r="T19" s="86"/>
      <c r="U19" s="86"/>
      <c r="V19" s="119"/>
      <c r="W19" s="122"/>
      <c r="X19" s="86"/>
      <c r="Y19" s="86"/>
      <c r="Z19" s="86"/>
      <c r="AA19" s="86"/>
      <c r="AB19" s="86"/>
    </row>
    <row r="20" spans="2:36" ht="15" hidden="1" thickBot="1">
      <c r="B20" s="437" t="s">
        <v>56</v>
      </c>
      <c r="C20" s="119"/>
      <c r="D20" s="439" t="s">
        <v>250</v>
      </c>
      <c r="E20"/>
      <c r="F20"/>
      <c r="G20"/>
      <c r="H20"/>
      <c r="I20"/>
      <c r="J20"/>
      <c r="K20"/>
      <c r="L20" s="176"/>
      <c r="M20" s="174" t="s">
        <v>57</v>
      </c>
      <c r="N20" s="439" t="s">
        <v>250</v>
      </c>
      <c r="O20" s="177"/>
      <c r="R20" s="167"/>
      <c r="S20" s="119"/>
      <c r="T20" s="86"/>
      <c r="U20" s="86"/>
      <c r="V20" s="119"/>
      <c r="W20" s="122"/>
      <c r="X20" s="86"/>
      <c r="Y20" s="86"/>
      <c r="Z20" s="86"/>
      <c r="AA20" s="86"/>
      <c r="AB20" s="86"/>
    </row>
    <row r="21" spans="2:36" ht="15" hidden="1" thickBot="1">
      <c r="B21" s="437" t="s">
        <v>58</v>
      </c>
      <c r="C21" s="139"/>
      <c r="D21" s="439" t="s">
        <v>250</v>
      </c>
      <c r="E21"/>
      <c r="F21"/>
      <c r="G21"/>
      <c r="H21"/>
      <c r="I21"/>
      <c r="J21"/>
      <c r="K21"/>
      <c r="L21" s="180"/>
      <c r="M21" s="181" t="s">
        <v>59</v>
      </c>
      <c r="N21" s="439" t="s">
        <v>250</v>
      </c>
      <c r="O21" s="182"/>
      <c r="R21" s="167"/>
      <c r="S21" s="119"/>
      <c r="T21" s="86"/>
      <c r="U21" s="86"/>
      <c r="V21" s="119"/>
      <c r="W21" s="122"/>
      <c r="X21" s="86"/>
      <c r="Y21" s="86"/>
      <c r="Z21" s="86"/>
      <c r="AA21" s="86"/>
      <c r="AB21" s="86"/>
    </row>
    <row r="22" spans="2:36" ht="6.75" customHeight="1" thickBot="1">
      <c r="B22" s="183"/>
      <c r="C22" s="184"/>
      <c r="D22" s="183"/>
      <c r="E22" s="185"/>
      <c r="F22" s="185"/>
      <c r="G22" s="185"/>
      <c r="H22" s="185"/>
      <c r="I22" s="186"/>
      <c r="J22" s="187"/>
      <c r="K22" s="188"/>
      <c r="L22" s="185"/>
      <c r="M22" s="185"/>
      <c r="N22" s="185"/>
      <c r="O22" s="185"/>
      <c r="R22" s="167"/>
      <c r="S22" s="119"/>
      <c r="T22" s="86"/>
      <c r="U22" s="86"/>
      <c r="V22" s="119"/>
      <c r="W22" s="122"/>
      <c r="X22" s="86"/>
      <c r="Y22" s="86"/>
      <c r="Z22" s="86"/>
      <c r="AA22" s="86"/>
      <c r="AB22" s="86"/>
    </row>
    <row r="23" spans="2:36" ht="18.75" thickBot="1">
      <c r="B23" s="189" t="s">
        <v>446</v>
      </c>
      <c r="C23" s="190"/>
      <c r="D23" s="191"/>
      <c r="E23" s="192"/>
      <c r="F23" s="192"/>
      <c r="G23" s="192"/>
      <c r="H23" s="192"/>
      <c r="I23" s="192"/>
      <c r="J23" s="661" t="s">
        <v>363</v>
      </c>
      <c r="K23" s="662"/>
      <c r="L23" s="662"/>
      <c r="M23" s="662"/>
      <c r="N23" s="663"/>
      <c r="O23" s="664"/>
      <c r="R23"/>
      <c r="S23"/>
      <c r="T23"/>
      <c r="U23"/>
      <c r="V23"/>
      <c r="W23"/>
      <c r="X23"/>
      <c r="Y23"/>
      <c r="Z23"/>
      <c r="AA23"/>
      <c r="AB23"/>
      <c r="AC23"/>
      <c r="AD23"/>
      <c r="AE23"/>
      <c r="AF23"/>
      <c r="AG23"/>
      <c r="AH23"/>
      <c r="AI23"/>
      <c r="AJ23"/>
    </row>
    <row r="24" spans="2:36" ht="15" customHeight="1">
      <c r="B24" s="136"/>
      <c r="C24" s="95"/>
      <c r="D24" s="95"/>
      <c r="E24" s="95"/>
      <c r="F24" s="95"/>
      <c r="G24" s="95"/>
      <c r="H24" s="95"/>
      <c r="I24" s="95"/>
      <c r="J24" s="136"/>
      <c r="K24" s="95"/>
      <c r="L24" s="95"/>
      <c r="M24" s="95"/>
      <c r="N24" s="95"/>
      <c r="O24" s="137"/>
      <c r="P24" s="95"/>
      <c r="Q24" s="95"/>
      <c r="R24"/>
      <c r="S24"/>
      <c r="T24"/>
      <c r="U24"/>
      <c r="V24"/>
      <c r="W24"/>
      <c r="X24"/>
      <c r="Y24"/>
      <c r="Z24"/>
      <c r="AA24"/>
      <c r="AB24"/>
      <c r="AC24"/>
      <c r="AD24"/>
      <c r="AE24"/>
      <c r="AF24"/>
      <c r="AG24"/>
      <c r="AH24"/>
      <c r="AI24"/>
      <c r="AJ24"/>
    </row>
    <row r="25" spans="2:36" ht="24" customHeight="1">
      <c r="B25" s="193"/>
      <c r="C25" s="469" t="s">
        <v>371</v>
      </c>
      <c r="D25" s="548" t="str">
        <f>S12</f>
        <v>B+</v>
      </c>
      <c r="E25" s="95"/>
      <c r="F25" s="194">
        <f>S10</f>
        <v>50.833333333333329</v>
      </c>
      <c r="G25" s="413" t="s">
        <v>370</v>
      </c>
      <c r="H25"/>
      <c r="I25"/>
      <c r="J25" s="195"/>
      <c r="K25" s="95"/>
      <c r="L25" s="95"/>
      <c r="M25" s="95"/>
      <c r="N25" s="95"/>
      <c r="O25" s="137"/>
      <c r="P25" s="95"/>
      <c r="Q25" s="95"/>
      <c r="R25"/>
      <c r="S25"/>
      <c r="T25"/>
      <c r="U25"/>
      <c r="V25"/>
      <c r="W25"/>
      <c r="X25"/>
      <c r="Y25"/>
      <c r="Z25"/>
      <c r="AA25"/>
      <c r="AB25"/>
      <c r="AC25"/>
      <c r="AD25"/>
      <c r="AE25"/>
      <c r="AF25"/>
      <c r="AG25"/>
      <c r="AH25"/>
      <c r="AI25"/>
      <c r="AJ25"/>
    </row>
    <row r="26" spans="2:36" ht="15" customHeight="1">
      <c r="B26" s="136"/>
      <c r="C26" s="95"/>
      <c r="D26" s="95"/>
      <c r="E26" s="95"/>
      <c r="F26" s="95"/>
      <c r="G26" s="95"/>
      <c r="H26"/>
      <c r="I26"/>
      <c r="J26" s="195"/>
      <c r="K26" s="95"/>
      <c r="L26" s="95"/>
      <c r="M26" s="95"/>
      <c r="N26" s="95"/>
      <c r="O26" s="137"/>
      <c r="P26" s="95"/>
      <c r="Q26" s="95"/>
      <c r="R26"/>
      <c r="S26"/>
      <c r="T26"/>
      <c r="U26"/>
      <c r="V26"/>
      <c r="W26"/>
      <c r="X26"/>
      <c r="Y26"/>
      <c r="Z26"/>
      <c r="AA26"/>
      <c r="AB26"/>
      <c r="AC26"/>
      <c r="AD26"/>
      <c r="AE26"/>
      <c r="AF26"/>
      <c r="AG26"/>
      <c r="AH26"/>
      <c r="AI26"/>
      <c r="AJ26"/>
    </row>
    <row r="27" spans="2:36" ht="15" customHeight="1">
      <c r="B27" s="136"/>
      <c r="C27" s="95"/>
      <c r="D27" s="95"/>
      <c r="E27" s="95"/>
      <c r="F27" s="95"/>
      <c r="G27" s="95"/>
      <c r="H27"/>
      <c r="I27"/>
      <c r="J27" s="136"/>
      <c r="K27" s="95"/>
      <c r="L27" s="95"/>
      <c r="M27" s="95"/>
      <c r="O27" s="137"/>
      <c r="P27" s="95"/>
      <c r="Q27" s="95"/>
      <c r="R27"/>
      <c r="S27"/>
      <c r="T27"/>
      <c r="U27"/>
      <c r="V27"/>
      <c r="W27"/>
      <c r="X27"/>
      <c r="Y27"/>
      <c r="Z27"/>
      <c r="AA27"/>
      <c r="AB27"/>
      <c r="AC27"/>
      <c r="AD27"/>
      <c r="AE27"/>
      <c r="AF27"/>
      <c r="AG27"/>
      <c r="AH27"/>
      <c r="AI27"/>
      <c r="AJ27"/>
    </row>
    <row r="28" spans="2:36" ht="15" customHeight="1">
      <c r="B28" s="136"/>
      <c r="C28" s="95"/>
      <c r="D28" s="95"/>
      <c r="E28" s="95"/>
      <c r="F28" s="95"/>
      <c r="G28" s="95"/>
      <c r="H28"/>
      <c r="I28"/>
      <c r="J28" s="136"/>
      <c r="K28" s="95"/>
      <c r="L28" s="95"/>
      <c r="M28" s="95"/>
      <c r="N28" s="95"/>
      <c r="O28" s="137"/>
      <c r="P28" s="95"/>
      <c r="Q28" s="95"/>
      <c r="R28"/>
      <c r="S28"/>
      <c r="T28"/>
      <c r="U28"/>
      <c r="V28"/>
      <c r="W28"/>
      <c r="X28"/>
      <c r="Y28"/>
      <c r="Z28"/>
      <c r="AA28"/>
      <c r="AB28"/>
      <c r="AC28"/>
      <c r="AD28"/>
      <c r="AE28"/>
      <c r="AF28"/>
      <c r="AG28"/>
      <c r="AH28"/>
      <c r="AI28"/>
      <c r="AJ28"/>
    </row>
    <row r="29" spans="2:36" ht="15" customHeight="1">
      <c r="B29" s="136"/>
      <c r="C29" s="95"/>
      <c r="D29" s="95"/>
      <c r="E29" s="95"/>
      <c r="F29" s="95"/>
      <c r="G29" s="95"/>
      <c r="H29"/>
      <c r="I29"/>
      <c r="J29" s="196"/>
      <c r="K29" s="197"/>
      <c r="L29" s="95"/>
      <c r="M29" s="95"/>
      <c r="N29" s="198"/>
      <c r="O29" s="199"/>
      <c r="P29" s="95"/>
      <c r="Q29" s="95"/>
      <c r="R29"/>
      <c r="S29"/>
      <c r="T29"/>
      <c r="U29"/>
      <c r="V29"/>
      <c r="W29"/>
      <c r="X29"/>
      <c r="Y29"/>
      <c r="Z29"/>
      <c r="AA29"/>
      <c r="AB29"/>
      <c r="AC29"/>
      <c r="AD29"/>
      <c r="AE29"/>
      <c r="AF29"/>
      <c r="AG29"/>
      <c r="AH29"/>
      <c r="AI29"/>
      <c r="AJ29"/>
    </row>
    <row r="30" spans="2:36" ht="15" customHeight="1">
      <c r="B30" s="136"/>
      <c r="C30" s="95"/>
      <c r="D30" s="466" t="s">
        <v>447</v>
      </c>
      <c r="E30" s="95"/>
      <c r="F30" s="95"/>
      <c r="G30" s="467" t="s">
        <v>519</v>
      </c>
      <c r="H30" s="468">
        <v>75</v>
      </c>
      <c r="I30"/>
      <c r="J30" s="196"/>
      <c r="K30" s="197"/>
      <c r="L30" s="95"/>
      <c r="M30" s="95"/>
      <c r="N30" s="198"/>
      <c r="O30" s="199"/>
      <c r="P30" s="95"/>
      <c r="Q30" s="95"/>
      <c r="R30"/>
      <c r="S30"/>
      <c r="T30"/>
      <c r="U30"/>
      <c r="V30"/>
      <c r="W30"/>
      <c r="X30"/>
      <c r="Y30"/>
      <c r="Z30"/>
      <c r="AA30"/>
      <c r="AB30"/>
      <c r="AC30"/>
      <c r="AD30"/>
      <c r="AE30"/>
      <c r="AF30"/>
      <c r="AG30"/>
      <c r="AH30"/>
      <c r="AI30"/>
      <c r="AJ30"/>
    </row>
    <row r="31" spans="2:36" ht="15" customHeight="1">
      <c r="B31" s="136"/>
      <c r="C31" s="95"/>
      <c r="D31" s="466" t="s">
        <v>448</v>
      </c>
      <c r="E31" s="95"/>
      <c r="F31" s="95"/>
      <c r="G31" s="467" t="s">
        <v>365</v>
      </c>
      <c r="H31" s="468">
        <v>65</v>
      </c>
      <c r="I31"/>
      <c r="J31" s="196"/>
      <c r="K31" s="197"/>
      <c r="L31" s="95"/>
      <c r="M31" s="95"/>
      <c r="N31" s="198"/>
      <c r="O31" s="199"/>
      <c r="P31" s="95"/>
      <c r="Q31" s="95"/>
      <c r="R31"/>
      <c r="S31"/>
      <c r="T31"/>
      <c r="U31"/>
      <c r="V31"/>
      <c r="W31"/>
      <c r="X31"/>
      <c r="Y31"/>
      <c r="Z31"/>
      <c r="AA31"/>
      <c r="AB31"/>
      <c r="AC31"/>
      <c r="AD31"/>
      <c r="AE31"/>
      <c r="AF31"/>
      <c r="AG31"/>
      <c r="AH31"/>
      <c r="AI31"/>
      <c r="AJ31"/>
    </row>
    <row r="32" spans="2:36" ht="15" customHeight="1">
      <c r="B32" s="136"/>
      <c r="C32" s="95"/>
      <c r="D32" s="466" t="s">
        <v>449</v>
      </c>
      <c r="E32" s="95"/>
      <c r="F32" s="95"/>
      <c r="G32" s="467" t="s">
        <v>365</v>
      </c>
      <c r="H32" s="468">
        <v>50</v>
      </c>
      <c r="I32"/>
      <c r="J32" s="196"/>
      <c r="K32" s="197"/>
      <c r="L32" s="95"/>
      <c r="M32" s="95"/>
      <c r="N32" s="198"/>
      <c r="O32" s="199"/>
      <c r="P32" s="95"/>
      <c r="Q32" s="95"/>
      <c r="R32"/>
      <c r="S32"/>
      <c r="T32"/>
      <c r="U32"/>
      <c r="V32"/>
      <c r="W32"/>
      <c r="X32"/>
      <c r="Y32"/>
      <c r="Z32"/>
      <c r="AA32"/>
      <c r="AB32"/>
      <c r="AC32"/>
      <c r="AD32"/>
      <c r="AE32"/>
      <c r="AF32"/>
      <c r="AG32"/>
      <c r="AH32"/>
      <c r="AI32"/>
      <c r="AJ32"/>
    </row>
    <row r="33" spans="2:37" ht="15" customHeight="1">
      <c r="B33" s="136"/>
      <c r="C33" s="95"/>
      <c r="D33" s="466" t="s">
        <v>450</v>
      </c>
      <c r="E33" s="95"/>
      <c r="F33" s="95"/>
      <c r="G33" s="467" t="s">
        <v>365</v>
      </c>
      <c r="H33" s="468">
        <v>40</v>
      </c>
      <c r="I33"/>
      <c r="J33" s="196"/>
      <c r="K33" s="197"/>
      <c r="L33" s="95"/>
      <c r="M33" s="95"/>
      <c r="N33" s="198"/>
      <c r="O33" s="199"/>
      <c r="P33" s="95"/>
      <c r="Q33" s="95"/>
      <c r="R33"/>
      <c r="S33"/>
      <c r="T33"/>
      <c r="U33"/>
      <c r="V33"/>
      <c r="W33"/>
      <c r="X33"/>
      <c r="Y33"/>
      <c r="Z33"/>
      <c r="AA33"/>
      <c r="AB33"/>
      <c r="AC33"/>
      <c r="AD33"/>
      <c r="AE33"/>
      <c r="AF33"/>
      <c r="AG33"/>
      <c r="AH33"/>
      <c r="AI33"/>
      <c r="AJ33"/>
    </row>
    <row r="34" spans="2:37" ht="15" customHeight="1">
      <c r="B34" s="136"/>
      <c r="C34" s="95"/>
      <c r="D34" s="466" t="s">
        <v>451</v>
      </c>
      <c r="E34" s="95"/>
      <c r="F34" s="95"/>
      <c r="G34" s="467" t="s">
        <v>366</v>
      </c>
      <c r="H34" s="468">
        <v>40</v>
      </c>
      <c r="I34"/>
      <c r="J34" s="196"/>
      <c r="K34" s="197"/>
      <c r="L34" s="95"/>
      <c r="M34" s="95"/>
      <c r="N34" s="198"/>
      <c r="O34" s="199"/>
      <c r="P34" s="95"/>
      <c r="Q34" s="95"/>
      <c r="R34"/>
      <c r="S34"/>
      <c r="T34"/>
      <c r="U34"/>
      <c r="V34"/>
      <c r="W34"/>
      <c r="X34"/>
      <c r="Y34"/>
      <c r="Z34"/>
      <c r="AA34"/>
      <c r="AB34" s="86"/>
    </row>
    <row r="35" spans="2:37" ht="15" customHeight="1">
      <c r="B35" s="136"/>
      <c r="C35" s="95"/>
      <c r="D35" s="95"/>
      <c r="E35" s="95"/>
      <c r="F35" s="95"/>
      <c r="G35" s="95"/>
      <c r="H35" s="95"/>
      <c r="I35"/>
      <c r="J35" s="196"/>
      <c r="K35" s="95"/>
      <c r="L35" s="95"/>
      <c r="M35" s="95"/>
      <c r="N35" s="95"/>
      <c r="O35" s="137"/>
      <c r="P35" s="95"/>
      <c r="Q35" s="95"/>
      <c r="R35"/>
      <c r="S35"/>
      <c r="T35"/>
      <c r="U35"/>
      <c r="V35"/>
      <c r="W35"/>
      <c r="X35"/>
      <c r="Y35"/>
      <c r="Z35"/>
      <c r="AA35"/>
      <c r="AB35" s="86"/>
    </row>
    <row r="36" spans="2:37" ht="15.75" hidden="1" customHeight="1">
      <c r="B36" s="136"/>
      <c r="C36" s="95"/>
      <c r="D36" s="95"/>
      <c r="E36" s="95"/>
      <c r="F36" s="95"/>
      <c r="G36" s="95"/>
      <c r="H36" s="95"/>
      <c r="I36"/>
      <c r="J36" s="196"/>
      <c r="K36" s="95"/>
      <c r="L36" s="95"/>
      <c r="M36" s="95"/>
      <c r="N36" s="200"/>
      <c r="O36" s="137"/>
      <c r="P36" s="95"/>
      <c r="Q36" s="95"/>
      <c r="R36"/>
      <c r="S36"/>
      <c r="T36"/>
      <c r="U36"/>
      <c r="V36"/>
      <c r="W36"/>
      <c r="X36"/>
      <c r="Y36"/>
      <c r="Z36"/>
      <c r="AA36"/>
      <c r="AB36" s="86"/>
    </row>
    <row r="37" spans="2:37" ht="15.75" hidden="1" customHeight="1">
      <c r="B37" s="136"/>
      <c r="C37" s="95"/>
      <c r="D37" s="95"/>
      <c r="E37" s="95"/>
      <c r="F37" s="95"/>
      <c r="G37" s="95"/>
      <c r="H37" s="95"/>
      <c r="I37"/>
      <c r="J37" s="196"/>
      <c r="K37" s="95"/>
      <c r="L37" s="95"/>
      <c r="M37" s="95"/>
      <c r="N37" s="201"/>
      <c r="O37" s="137"/>
      <c r="P37" s="95"/>
      <c r="Q37" s="95"/>
      <c r="R37"/>
      <c r="S37"/>
      <c r="T37"/>
      <c r="U37"/>
      <c r="V37"/>
      <c r="W37"/>
      <c r="X37"/>
      <c r="Y37"/>
      <c r="Z37"/>
      <c r="AA37"/>
      <c r="AB37" s="86"/>
    </row>
    <row r="38" spans="2:37" ht="15.75" hidden="1" customHeight="1">
      <c r="B38" s="136"/>
      <c r="C38" s="81"/>
      <c r="D38" s="95"/>
      <c r="E38" s="95"/>
      <c r="F38" s="95"/>
      <c r="G38" s="95"/>
      <c r="H38" s="95"/>
      <c r="I38"/>
      <c r="J38" s="136"/>
      <c r="K38" s="202"/>
      <c r="L38" s="95"/>
      <c r="M38" s="95"/>
      <c r="N38" s="95"/>
      <c r="O38" s="137"/>
      <c r="P38" s="95"/>
      <c r="Q38" s="95"/>
      <c r="R38"/>
      <c r="S38"/>
      <c r="T38"/>
      <c r="U38"/>
      <c r="V38"/>
      <c r="W38"/>
      <c r="X38"/>
      <c r="Y38"/>
      <c r="Z38"/>
      <c r="AA38"/>
      <c r="AB38" s="86"/>
    </row>
    <row r="39" spans="2:37" ht="15" customHeight="1" thickBot="1">
      <c r="B39" s="203"/>
      <c r="C39" s="178"/>
      <c r="D39" s="178"/>
      <c r="E39" s="552"/>
      <c r="F39" s="178"/>
      <c r="G39" s="178"/>
      <c r="H39"/>
      <c r="I39"/>
      <c r="J39" s="203"/>
      <c r="K39" s="204"/>
      <c r="L39" s="95"/>
      <c r="M39" s="95"/>
      <c r="N39" s="178"/>
      <c r="O39" s="205"/>
      <c r="P39" s="95"/>
      <c r="Q39" s="95"/>
      <c r="R39"/>
      <c r="S39"/>
      <c r="T39"/>
      <c r="U39"/>
      <c r="V39"/>
      <c r="W39"/>
      <c r="X39"/>
      <c r="Y39"/>
      <c r="Z39"/>
      <c r="AA39"/>
    </row>
    <row r="40" spans="2:37" ht="18" customHeight="1" thickBot="1">
      <c r="B40" s="206" t="s">
        <v>364</v>
      </c>
      <c r="C40" s="207"/>
      <c r="D40" s="208"/>
      <c r="E40" s="207"/>
      <c r="F40" s="207"/>
      <c r="G40" s="207"/>
      <c r="H40" s="209"/>
      <c r="I40" s="210"/>
      <c r="J40" s="207"/>
      <c r="K40" s="207"/>
      <c r="L40" s="207"/>
      <c r="M40" s="211"/>
      <c r="N40" s="211"/>
      <c r="O40" s="212"/>
      <c r="R40"/>
      <c r="S40"/>
      <c r="T40"/>
      <c r="U40"/>
      <c r="V40"/>
      <c r="W40"/>
      <c r="X40"/>
      <c r="Y40"/>
      <c r="Z40"/>
      <c r="AA40"/>
    </row>
    <row r="41" spans="2:37" ht="14.25">
      <c r="B41" s="846" t="s">
        <v>1070</v>
      </c>
      <c r="C41" s="236"/>
      <c r="D41" s="237"/>
      <c r="E41" s="236"/>
      <c r="F41" s="236"/>
      <c r="G41" s="236"/>
      <c r="H41" s="236"/>
      <c r="I41" s="236"/>
      <c r="J41" s="236"/>
      <c r="K41" s="470"/>
      <c r="L41" s="238"/>
      <c r="M41" s="239"/>
      <c r="N41" s="239"/>
      <c r="O41" s="240"/>
      <c r="R41"/>
      <c r="S41"/>
      <c r="T41"/>
      <c r="U41"/>
      <c r="V41"/>
      <c r="W41"/>
      <c r="X41"/>
      <c r="Y41"/>
      <c r="Z41"/>
      <c r="AA41"/>
    </row>
    <row r="42" spans="2:37" ht="15">
      <c r="B42" s="136"/>
      <c r="C42" s="845" t="str">
        <f>R46</f>
        <v>Qw1 
安全・安心性</v>
      </c>
      <c r="D42" s="466"/>
      <c r="E42" s="466"/>
      <c r="F42" s="466"/>
      <c r="G42" s="466"/>
      <c r="H42" s="466"/>
      <c r="I42" s="845" t="str">
        <f>U46</f>
        <v>Qw2 
健康性・快適性</v>
      </c>
      <c r="J42" s="466"/>
      <c r="K42" s="466"/>
      <c r="L42" s="619"/>
      <c r="M42" s="466"/>
      <c r="N42" s="466"/>
      <c r="O42" s="620"/>
      <c r="R42"/>
      <c r="S42"/>
      <c r="T42"/>
      <c r="U42"/>
      <c r="V42"/>
      <c r="W42"/>
      <c r="X42"/>
      <c r="Y42"/>
      <c r="Z42"/>
      <c r="AA42"/>
    </row>
    <row r="43" spans="2:37" ht="15" customHeight="1">
      <c r="B43" s="136"/>
      <c r="C43" s="466"/>
      <c r="D43" s="466"/>
      <c r="E43" s="466"/>
      <c r="F43" s="466"/>
      <c r="G43" s="621" t="s">
        <v>496</v>
      </c>
      <c r="H43" s="627">
        <f>S46</f>
        <v>3.1</v>
      </c>
      <c r="I43" s="466"/>
      <c r="L43" s="466"/>
      <c r="M43" s="625" t="s">
        <v>496</v>
      </c>
      <c r="N43" s="627">
        <f>V46</f>
        <v>3</v>
      </c>
      <c r="O43" s="626"/>
      <c r="R43"/>
      <c r="S43"/>
      <c r="T43"/>
      <c r="U43"/>
      <c r="V43"/>
      <c r="W43"/>
      <c r="X43"/>
      <c r="Y43"/>
      <c r="Z43"/>
      <c r="AA43"/>
    </row>
    <row r="44" spans="2:37" ht="15" customHeight="1">
      <c r="B44" s="136"/>
      <c r="C44" s="466"/>
      <c r="D44" s="466"/>
      <c r="E44" s="466"/>
      <c r="F44" s="466"/>
      <c r="G44" s="466"/>
      <c r="H44" s="466"/>
      <c r="I44" s="466"/>
      <c r="J44" s="466"/>
      <c r="K44" s="466"/>
      <c r="L44" s="466"/>
      <c r="M44" s="466"/>
      <c r="N44" s="466"/>
      <c r="O44" s="620"/>
      <c r="S44" s="95"/>
      <c r="AA44" s="86"/>
      <c r="AB44" s="86"/>
      <c r="AC44" s="213"/>
      <c r="AG44" s="213"/>
      <c r="AH44" s="213"/>
      <c r="AJ44" s="213"/>
    </row>
    <row r="45" spans="2:37" ht="15" customHeight="1">
      <c r="B45" s="136"/>
      <c r="C45" s="466"/>
      <c r="D45" s="466"/>
      <c r="E45" s="466"/>
      <c r="F45" s="466"/>
      <c r="G45" s="466"/>
      <c r="H45" s="466"/>
      <c r="I45" s="466"/>
      <c r="J45" s="466"/>
      <c r="K45" s="466"/>
      <c r="L45" s="466"/>
      <c r="M45" s="466"/>
      <c r="N45" s="466"/>
      <c r="O45" s="620"/>
      <c r="R45" s="1"/>
      <c r="S45" s="1" t="s">
        <v>181</v>
      </c>
      <c r="T45" s="1" t="s">
        <v>74</v>
      </c>
      <c r="U45" s="1"/>
      <c r="V45" s="1" t="s">
        <v>181</v>
      </c>
      <c r="W45" s="1" t="s">
        <v>74</v>
      </c>
      <c r="X45" s="1"/>
      <c r="Y45" s="1" t="s">
        <v>181</v>
      </c>
      <c r="Z45" s="1" t="s">
        <v>74</v>
      </c>
      <c r="AA45" s="86"/>
      <c r="AB45" s="86"/>
    </row>
    <row r="46" spans="2:37" ht="15" customHeight="1">
      <c r="B46" s="136"/>
      <c r="C46" s="466"/>
      <c r="D46" s="466"/>
      <c r="E46" s="466"/>
      <c r="F46" s="466"/>
      <c r="G46" s="466"/>
      <c r="H46" s="466"/>
      <c r="I46" s="466"/>
      <c r="J46" s="466"/>
      <c r="K46" s="466"/>
      <c r="L46" s="466"/>
      <c r="M46" s="466"/>
      <c r="N46" s="466"/>
      <c r="O46" s="620"/>
      <c r="R46" s="1" t="str">
        <f>V10</f>
        <v>Qw1 
安全・安心性</v>
      </c>
      <c r="S46" s="568">
        <f>スコア!J10</f>
        <v>3.1</v>
      </c>
      <c r="T46" s="568">
        <f>スコア!O10</f>
        <v>3.1428571428571428</v>
      </c>
      <c r="U46" s="1" t="str">
        <f>V8</f>
        <v>Qw2 
健康性・快適性</v>
      </c>
      <c r="V46" s="568">
        <f>スコア!J30</f>
        <v>3</v>
      </c>
      <c r="W46" s="568">
        <f>スコア!O30</f>
        <v>3</v>
      </c>
      <c r="X46" s="1" t="str">
        <f>V9</f>
        <v>Qw3 
知的生産性向上</v>
      </c>
      <c r="Y46" s="568">
        <f>スコア!J69</f>
        <v>3</v>
      </c>
      <c r="Z46" s="568">
        <f>スコア!O69</f>
        <v>3</v>
      </c>
      <c r="AA46" s="86"/>
      <c r="AB46" s="86"/>
    </row>
    <row r="47" spans="2:37" ht="15" customHeight="1">
      <c r="B47" s="136"/>
      <c r="C47" s="466"/>
      <c r="D47" s="466"/>
      <c r="E47" s="466"/>
      <c r="F47" s="466"/>
      <c r="G47" s="466"/>
      <c r="H47" s="466"/>
      <c r="I47" s="466"/>
      <c r="J47" s="466"/>
      <c r="K47" s="466"/>
      <c r="L47" s="466"/>
      <c r="M47" s="466"/>
      <c r="N47" s="466"/>
      <c r="O47" s="620"/>
      <c r="S47" s="95"/>
      <c r="AA47" s="86"/>
      <c r="AB47"/>
      <c r="AC47"/>
      <c r="AD47"/>
      <c r="AF47" s="1"/>
      <c r="AG47" s="1" t="s">
        <v>136</v>
      </c>
      <c r="AH47" s="1" t="s">
        <v>137</v>
      </c>
      <c r="AI47" s="1"/>
      <c r="AJ47" s="1" t="s">
        <v>136</v>
      </c>
      <c r="AK47" s="1" t="s">
        <v>137</v>
      </c>
    </row>
    <row r="48" spans="2:37" ht="15" customHeight="1">
      <c r="B48" s="136"/>
      <c r="C48" s="466"/>
      <c r="D48" s="466"/>
      <c r="E48" s="466"/>
      <c r="F48" s="466"/>
      <c r="G48" s="466"/>
      <c r="H48" s="466"/>
      <c r="I48" s="466"/>
      <c r="J48" s="466"/>
      <c r="K48" s="466"/>
      <c r="L48" s="466"/>
      <c r="M48" s="466"/>
      <c r="N48" s="466"/>
      <c r="O48" s="620"/>
      <c r="R48" s="1"/>
      <c r="S48" s="1" t="s">
        <v>134</v>
      </c>
      <c r="T48" s="1" t="s">
        <v>135</v>
      </c>
      <c r="U48" s="1"/>
      <c r="V48" s="1" t="s">
        <v>134</v>
      </c>
      <c r="W48" s="1" t="s">
        <v>135</v>
      </c>
      <c r="X48" s="1"/>
      <c r="Y48" s="1" t="s">
        <v>134</v>
      </c>
      <c r="Z48" s="1" t="s">
        <v>135</v>
      </c>
      <c r="AA48" s="86"/>
      <c r="AB48" s="95" t="s">
        <v>453</v>
      </c>
      <c r="AC48"/>
      <c r="AD48"/>
      <c r="AF48" s="1"/>
      <c r="AG48" s="568">
        <f>スコア!J91</f>
        <v>0</v>
      </c>
      <c r="AH48" s="568">
        <f>スコア!O91</f>
        <v>0</v>
      </c>
      <c r="AI48" s="1"/>
      <c r="AJ48" s="568">
        <f>スコア!J92</f>
        <v>0</v>
      </c>
      <c r="AK48" s="568">
        <f>スコア!O92</f>
        <v>0</v>
      </c>
    </row>
    <row r="49" spans="2:37" ht="15" customHeight="1">
      <c r="B49" s="136"/>
      <c r="C49" s="466"/>
      <c r="D49" s="466"/>
      <c r="E49" s="466"/>
      <c r="F49" s="466"/>
      <c r="G49" s="466"/>
      <c r="H49" s="466"/>
      <c r="I49" s="466"/>
      <c r="J49" s="466"/>
      <c r="K49" s="466"/>
      <c r="L49" s="466"/>
      <c r="M49" s="466"/>
      <c r="N49" s="466"/>
      <c r="O49" s="620"/>
      <c r="R49" s="1" t="s">
        <v>427</v>
      </c>
      <c r="S49" s="568">
        <f>スコア!J11</f>
        <v>3.3</v>
      </c>
      <c r="T49" s="1" t="str">
        <f>IF(S49=0,"N.A.","")</f>
        <v/>
      </c>
      <c r="U49" s="1" t="s">
        <v>882</v>
      </c>
      <c r="V49" s="568">
        <f>スコア!J31</f>
        <v>3</v>
      </c>
      <c r="W49" s="1" t="str">
        <f>IF(V49=0,"N.A.","")</f>
        <v/>
      </c>
      <c r="X49" s="1" t="s">
        <v>375</v>
      </c>
      <c r="Y49" s="568">
        <f>スコア!J70</f>
        <v>3</v>
      </c>
      <c r="Z49" s="1" t="str">
        <f>IF(Y49=0,"N.A.","")</f>
        <v/>
      </c>
      <c r="AA49" s="86"/>
      <c r="AC49" s="1" t="s">
        <v>134</v>
      </c>
      <c r="AD49" s="1" t="s">
        <v>135</v>
      </c>
      <c r="AI49" s="848" t="s">
        <v>1030</v>
      </c>
      <c r="AJ49" s="219"/>
    </row>
    <row r="50" spans="2:37" ht="15" customHeight="1">
      <c r="B50" s="136"/>
      <c r="C50" s="466"/>
      <c r="D50" s="466"/>
      <c r="E50" s="466"/>
      <c r="F50" s="466"/>
      <c r="G50" s="466"/>
      <c r="H50" s="466"/>
      <c r="I50" s="466"/>
      <c r="J50" s="466"/>
      <c r="K50" s="466"/>
      <c r="L50" s="466"/>
      <c r="M50" s="466"/>
      <c r="N50" s="466"/>
      <c r="O50" s="620"/>
      <c r="R50" s="1" t="s">
        <v>821</v>
      </c>
      <c r="S50" s="568">
        <f>スコア!J18</f>
        <v>3</v>
      </c>
      <c r="T50" s="1" t="str">
        <f t="shared" ref="T50:T53" si="0">IF(S50=0,"N.A.","")</f>
        <v/>
      </c>
      <c r="U50" s="1" t="s">
        <v>423</v>
      </c>
      <c r="V50" s="568">
        <f>スコア!J35</f>
        <v>3</v>
      </c>
      <c r="W50" s="1" t="str">
        <f t="shared" ref="W50:W56" si="1">IF(V50=0,"N.A.","")</f>
        <v/>
      </c>
      <c r="X50" s="1" t="s">
        <v>883</v>
      </c>
      <c r="Y50" s="568">
        <f>スコア!J76</f>
        <v>3</v>
      </c>
      <c r="Z50" s="1" t="str">
        <f>IF(Y50=0,"N.A.","")</f>
        <v/>
      </c>
      <c r="AA50" s="86"/>
      <c r="AB50" s="559" t="s">
        <v>442</v>
      </c>
      <c r="AC50" s="831">
        <f>ROUNDDOWN(スコア!AL8,1)</f>
        <v>3</v>
      </c>
      <c r="AD50" s="1" t="str">
        <f>IF(AC50=0,"N.A.","")</f>
        <v/>
      </c>
      <c r="AF50" s="1"/>
      <c r="AG50" s="1" t="s">
        <v>138</v>
      </c>
      <c r="AH50" s="1" t="s">
        <v>139</v>
      </c>
      <c r="AI50" s="1"/>
      <c r="AJ50" s="1" t="s">
        <v>138</v>
      </c>
      <c r="AK50" s="1" t="s">
        <v>139</v>
      </c>
    </row>
    <row r="51" spans="2:37" ht="15" customHeight="1">
      <c r="B51" s="136"/>
      <c r="C51" s="466"/>
      <c r="D51" s="466"/>
      <c r="E51" s="466"/>
      <c r="F51" s="466"/>
      <c r="G51" s="466"/>
      <c r="H51" s="466"/>
      <c r="I51" s="466"/>
      <c r="J51" s="466"/>
      <c r="K51" s="466"/>
      <c r="L51" s="466"/>
      <c r="M51" s="466"/>
      <c r="N51" s="466"/>
      <c r="O51" s="620"/>
      <c r="R51" s="1" t="s">
        <v>428</v>
      </c>
      <c r="S51" s="568">
        <f>スコア!J21</f>
        <v>3</v>
      </c>
      <c r="T51" s="1" t="str">
        <f t="shared" si="0"/>
        <v/>
      </c>
      <c r="U51" s="426" t="s">
        <v>424</v>
      </c>
      <c r="V51" s="569">
        <f>スコア!J41</f>
        <v>3</v>
      </c>
      <c r="W51" s="1" t="str">
        <f t="shared" si="1"/>
        <v/>
      </c>
      <c r="X51" s="1" t="s">
        <v>425</v>
      </c>
      <c r="Y51" s="568">
        <f>スコア!J80</f>
        <v>3</v>
      </c>
      <c r="Z51" s="1" t="str">
        <f>IF(Y51=0,"N.A.","")</f>
        <v/>
      </c>
      <c r="AA51" s="86"/>
      <c r="AB51" s="559" t="s">
        <v>443</v>
      </c>
      <c r="AC51" s="831">
        <f>ROUNDDOWN(スコア!AM8,1)</f>
        <v>3</v>
      </c>
      <c r="AD51" s="1" t="str">
        <f t="shared" ref="AD51:AD53" si="2">IF(AC51=0,"N.A.","")</f>
        <v/>
      </c>
      <c r="AF51" s="1"/>
      <c r="AG51" s="568"/>
      <c r="AH51" s="830" t="str">
        <f t="shared" ref="AH51:AH52" si="3">IF(AG51=0,"N.A.","")</f>
        <v>N.A.</v>
      </c>
      <c r="AI51" s="1" t="s">
        <v>976</v>
      </c>
      <c r="AJ51" s="568">
        <f>ROUNDDOWN(スコア!AS94,1)</f>
        <v>3</v>
      </c>
      <c r="AK51" s="1" t="str">
        <f>IF(AJ51=0,"N.A.","")</f>
        <v/>
      </c>
    </row>
    <row r="52" spans="2:37" ht="18" customHeight="1">
      <c r="B52" s="623"/>
      <c r="C52" s="236"/>
      <c r="D52" s="237"/>
      <c r="E52" s="236"/>
      <c r="F52" s="236"/>
      <c r="G52" s="236"/>
      <c r="H52" s="236"/>
      <c r="I52" s="847" t="s">
        <v>975</v>
      </c>
      <c r="J52" s="236"/>
      <c r="K52" s="470"/>
      <c r="L52" s="844"/>
      <c r="M52" s="239"/>
      <c r="N52" s="239"/>
      <c r="O52" s="240"/>
      <c r="R52" s="1" t="s">
        <v>429</v>
      </c>
      <c r="S52" s="568">
        <f>スコア!J26</f>
        <v>3</v>
      </c>
      <c r="T52" s="1" t="str">
        <f t="shared" si="0"/>
        <v/>
      </c>
      <c r="U52" s="1" t="s">
        <v>171</v>
      </c>
      <c r="V52" s="568">
        <f>スコア!J44</f>
        <v>3</v>
      </c>
      <c r="W52" s="1" t="str">
        <f t="shared" si="1"/>
        <v/>
      </c>
      <c r="X52" s="1" t="s">
        <v>426</v>
      </c>
      <c r="Y52" s="568">
        <f>スコア!J85</f>
        <v>3</v>
      </c>
      <c r="Z52" s="1" t="str">
        <f>IF(Y52=0,"N.A.","")</f>
        <v/>
      </c>
      <c r="AA52" s="86"/>
      <c r="AB52" s="559" t="s">
        <v>444</v>
      </c>
      <c r="AC52" s="831">
        <f>ROUNDDOWN(スコア!AN8,1)</f>
        <v>3</v>
      </c>
      <c r="AD52" s="1" t="str">
        <f t="shared" si="2"/>
        <v/>
      </c>
      <c r="AF52" s="1"/>
      <c r="AG52" s="568"/>
      <c r="AH52" s="830" t="str">
        <f t="shared" si="3"/>
        <v>N.A.</v>
      </c>
      <c r="AI52" s="1" t="s">
        <v>977</v>
      </c>
      <c r="AJ52" s="568">
        <f>ROUNDDOWN(スコア!AR97,1)</f>
        <v>3</v>
      </c>
      <c r="AK52" s="1" t="str">
        <f>IF(AJ52=0,"N.A.","")</f>
        <v/>
      </c>
    </row>
    <row r="53" spans="2:37" ht="15">
      <c r="B53" s="136"/>
      <c r="C53" s="845" t="str">
        <f>X46</f>
        <v>Qw3 
知的生産性向上</v>
      </c>
      <c r="D53" s="466"/>
      <c r="E53" s="466"/>
      <c r="F53" s="466"/>
      <c r="G53" s="466"/>
      <c r="H53" s="466"/>
      <c r="I53" s="848" t="s">
        <v>1068</v>
      </c>
      <c r="J53" s="466"/>
      <c r="K53" s="466"/>
      <c r="L53" s="379" t="s">
        <v>1029</v>
      </c>
      <c r="M53" s="466"/>
      <c r="N53" s="466"/>
      <c r="O53" s="620"/>
      <c r="R53" s="1" t="s">
        <v>824</v>
      </c>
      <c r="S53" s="568">
        <f>スコア!J28</f>
        <v>3</v>
      </c>
      <c r="T53" s="1" t="str">
        <f t="shared" si="0"/>
        <v/>
      </c>
      <c r="U53" s="1" t="s">
        <v>89</v>
      </c>
      <c r="V53" s="568">
        <f>スコア!J47</f>
        <v>3</v>
      </c>
      <c r="W53" s="1" t="str">
        <f t="shared" si="1"/>
        <v/>
      </c>
      <c r="X53" s="1" t="s">
        <v>878</v>
      </c>
      <c r="Y53" s="568">
        <f>スコア!J87</f>
        <v>3</v>
      </c>
      <c r="Z53" s="1" t="str">
        <f>IF(Y53=0,"N.A.","")</f>
        <v/>
      </c>
      <c r="AA53" s="86"/>
      <c r="AB53" s="560" t="s">
        <v>445</v>
      </c>
      <c r="AC53" s="831">
        <f>ROUNDDOWN(スコア!AO8,1)</f>
        <v>3</v>
      </c>
      <c r="AD53" s="1" t="str">
        <f t="shared" si="2"/>
        <v/>
      </c>
      <c r="AF53" s="1"/>
      <c r="AG53" s="568"/>
      <c r="AH53" s="830" t="str">
        <f>IF(AG53=0,"N.A.","")</f>
        <v>N.A.</v>
      </c>
      <c r="AI53" s="1" t="s">
        <v>978</v>
      </c>
      <c r="AJ53" s="568">
        <f>ROUNDDOWN(スコア!AR98,1)</f>
        <v>3</v>
      </c>
      <c r="AK53" s="1" t="str">
        <f>IF(AJ53=0,"N.A.","")</f>
        <v/>
      </c>
    </row>
    <row r="54" spans="2:37" ht="14.25">
      <c r="B54" s="214"/>
      <c r="C54" s="466"/>
      <c r="D54" s="466"/>
      <c r="E54" s="466"/>
      <c r="G54" s="625" t="s">
        <v>500</v>
      </c>
      <c r="H54" s="627">
        <f>Y46</f>
        <v>3</v>
      </c>
      <c r="I54" s="624"/>
      <c r="J54" s="625"/>
      <c r="K54" s="627"/>
      <c r="L54" s="466"/>
      <c r="M54" s="466"/>
      <c r="N54" s="466"/>
      <c r="O54" s="620"/>
      <c r="U54" s="1" t="s">
        <v>377</v>
      </c>
      <c r="V54" s="568">
        <f>スコア!J52</f>
        <v>3</v>
      </c>
      <c r="W54" s="1" t="str">
        <f t="shared" si="1"/>
        <v/>
      </c>
      <c r="AA54" s="86"/>
      <c r="AB54" s="86"/>
    </row>
    <row r="55" spans="2:37" ht="14.25">
      <c r="B55" s="214"/>
      <c r="C55" s="466"/>
      <c r="D55" s="466"/>
      <c r="E55" s="466"/>
      <c r="F55" s="466"/>
      <c r="G55" s="466"/>
      <c r="H55" s="466"/>
      <c r="I55" s="624"/>
      <c r="J55" s="466"/>
      <c r="K55" s="466"/>
      <c r="L55" s="466"/>
      <c r="M55" s="466"/>
      <c r="N55" s="466"/>
      <c r="O55" s="620"/>
      <c r="S55" s="95"/>
      <c r="U55" s="1" t="s">
        <v>430</v>
      </c>
      <c r="V55" s="568">
        <f>スコア!J60</f>
        <v>3</v>
      </c>
      <c r="W55" s="1" t="str">
        <f t="shared" si="1"/>
        <v/>
      </c>
      <c r="AA55" s="86"/>
      <c r="AB55" s="86"/>
    </row>
    <row r="56" spans="2:37" ht="15.75" customHeight="1">
      <c r="B56" s="214"/>
      <c r="C56"/>
      <c r="F56"/>
      <c r="G56"/>
      <c r="H56"/>
      <c r="I56" s="556"/>
      <c r="J56"/>
      <c r="K56"/>
      <c r="L56"/>
      <c r="M56"/>
      <c r="N56"/>
      <c r="O56" s="622"/>
      <c r="S56" s="568">
        <f>スコア!J18</f>
        <v>3</v>
      </c>
      <c r="U56" s="1" t="s">
        <v>431</v>
      </c>
      <c r="V56" s="568">
        <f>スコア!J67</f>
        <v>3</v>
      </c>
      <c r="W56" s="1" t="str">
        <f t="shared" si="1"/>
        <v/>
      </c>
      <c r="AA56" s="86"/>
      <c r="AB56" s="86"/>
    </row>
    <row r="57" spans="2:37" ht="15.75" customHeight="1">
      <c r="B57" s="214"/>
      <c r="C57"/>
      <c r="D57"/>
      <c r="E57"/>
      <c r="F57"/>
      <c r="G57"/>
      <c r="H57"/>
      <c r="I57" s="556"/>
      <c r="J57"/>
      <c r="K57"/>
      <c r="L57"/>
      <c r="M57"/>
      <c r="N57"/>
      <c r="O57" s="622"/>
      <c r="S57" s="568">
        <f>スコア!J25</f>
        <v>4</v>
      </c>
      <c r="AA57" s="86"/>
      <c r="AB57" s="86"/>
    </row>
    <row r="58" spans="2:37" ht="15.75" customHeight="1">
      <c r="B58" s="218"/>
      <c r="I58" s="609"/>
      <c r="J58" s="749"/>
      <c r="O58" s="123"/>
      <c r="S58" s="568">
        <f>スコア!J28</f>
        <v>3</v>
      </c>
      <c r="V58" s="568">
        <f>スコア!J40</f>
        <v>3</v>
      </c>
      <c r="Y58" s="568">
        <f>スコア!J79</f>
        <v>3</v>
      </c>
      <c r="AA58" s="86"/>
      <c r="AB58" s="86"/>
      <c r="AC58"/>
      <c r="AD58"/>
    </row>
    <row r="59" spans="2:37" ht="15.75" customHeight="1">
      <c r="B59" s="218"/>
      <c r="I59" s="609"/>
      <c r="O59" s="123"/>
      <c r="S59" s="568">
        <f>スコア!J33</f>
        <v>3</v>
      </c>
      <c r="T59"/>
      <c r="U59"/>
      <c r="V59" s="568">
        <f>スコア!J44</f>
        <v>3</v>
      </c>
      <c r="W59"/>
      <c r="X59"/>
      <c r="Y59" s="568">
        <f>スコア!J85</f>
        <v>3</v>
      </c>
      <c r="Z59"/>
      <c r="AA59" s="86"/>
      <c r="AB59" s="86"/>
      <c r="AC59" s="828" t="e">
        <f>ROUNDDOWN(スコア!AL17,1)</f>
        <v>#VALUE!</v>
      </c>
      <c r="AD59"/>
    </row>
    <row r="60" spans="2:37" ht="15.75" customHeight="1">
      <c r="B60" s="218"/>
      <c r="I60" s="609"/>
      <c r="O60" s="123"/>
      <c r="S60" s="568">
        <f>スコア!J35</f>
        <v>3</v>
      </c>
      <c r="T60"/>
      <c r="U60"/>
      <c r="V60" s="569">
        <f>スコア!J50</f>
        <v>3</v>
      </c>
      <c r="W60"/>
      <c r="X60"/>
      <c r="Y60" s="568">
        <f>スコア!J89</f>
        <v>3</v>
      </c>
      <c r="Z60"/>
      <c r="AA60" s="86"/>
      <c r="AB60" s="86"/>
      <c r="AC60" s="828" t="e">
        <f>ROUNDDOWN(スコア!AM17,1)</f>
        <v>#VALUE!</v>
      </c>
      <c r="AD60"/>
      <c r="AE60"/>
    </row>
    <row r="61" spans="2:37" ht="15.75" customHeight="1">
      <c r="B61" s="218"/>
      <c r="I61" s="609"/>
      <c r="O61" s="123"/>
      <c r="T61"/>
      <c r="U61"/>
      <c r="V61" s="568">
        <f>スコア!J53</f>
        <v>3</v>
      </c>
      <c r="W61"/>
      <c r="X61"/>
      <c r="Y61" s="568" t="str">
        <f>スコア!J94</f>
        <v>全体</v>
      </c>
      <c r="Z61"/>
      <c r="AA61" s="86"/>
      <c r="AB61" s="86"/>
      <c r="AC61" s="828" t="e">
        <f>ROUNDDOWN(スコア!AN17,1)</f>
        <v>#VALUE!</v>
      </c>
      <c r="AD61"/>
      <c r="AE61"/>
    </row>
    <row r="62" spans="2:37" ht="15.75" customHeight="1" thickBot="1">
      <c r="B62" s="220"/>
      <c r="C62" s="221"/>
      <c r="D62" s="222"/>
      <c r="E62" s="221"/>
      <c r="F62" s="223"/>
      <c r="G62" s="223"/>
      <c r="H62" s="223"/>
      <c r="I62" s="829"/>
      <c r="J62" s="179"/>
      <c r="K62" s="179"/>
      <c r="L62" s="179"/>
      <c r="M62" s="224"/>
      <c r="N62" s="224"/>
      <c r="O62" s="225"/>
      <c r="T62"/>
      <c r="U62"/>
      <c r="V62" s="568">
        <f>スコア!J56</f>
        <v>3</v>
      </c>
      <c r="W62"/>
      <c r="X62"/>
      <c r="Y62" s="568">
        <f>スコア!J96</f>
        <v>0</v>
      </c>
      <c r="Z62"/>
      <c r="AA62" s="86"/>
      <c r="AB62" s="86"/>
      <c r="AC62" s="828" t="e">
        <f>ROUNDDOWN(スコア!AO17,1)</f>
        <v>#VALUE!</v>
      </c>
      <c r="AD62"/>
      <c r="AE62"/>
    </row>
    <row r="63" spans="2:37" ht="6" customHeight="1" thickBot="1">
      <c r="B63" s="226"/>
      <c r="C63" s="217"/>
      <c r="D63" s="227"/>
      <c r="T63"/>
      <c r="U63"/>
      <c r="V63" s="568">
        <f>スコア!J61</f>
        <v>3</v>
      </c>
      <c r="W63"/>
      <c r="X63"/>
      <c r="Y63"/>
      <c r="Z63"/>
      <c r="AA63" s="86"/>
      <c r="AB63" s="86"/>
    </row>
    <row r="64" spans="2:37" ht="15.75">
      <c r="B64" s="189" t="s">
        <v>232</v>
      </c>
      <c r="C64" s="229"/>
      <c r="D64" s="230"/>
      <c r="E64" s="229"/>
      <c r="F64" s="229"/>
      <c r="G64" s="229"/>
      <c r="H64" s="231"/>
      <c r="I64" s="232"/>
      <c r="J64" s="229"/>
      <c r="K64" s="229"/>
      <c r="L64" s="229"/>
      <c r="M64" s="233"/>
      <c r="N64" s="233"/>
      <c r="O64" s="234"/>
      <c r="R64"/>
      <c r="S64"/>
      <c r="T64"/>
      <c r="U64"/>
      <c r="V64" s="568">
        <f>スコア!J69</f>
        <v>3</v>
      </c>
      <c r="W64"/>
      <c r="X64"/>
      <c r="Y64"/>
      <c r="Z64"/>
      <c r="AA64" s="86"/>
      <c r="AB64" s="86"/>
    </row>
    <row r="65" spans="1:28" ht="14.25">
      <c r="B65" s="235" t="s">
        <v>233</v>
      </c>
      <c r="C65" s="236"/>
      <c r="D65" s="237"/>
      <c r="E65" s="236"/>
      <c r="F65" s="236"/>
      <c r="G65" s="236"/>
      <c r="H65" s="236"/>
      <c r="I65" s="236"/>
      <c r="J65" s="236"/>
      <c r="K65" s="470"/>
      <c r="L65" s="720" t="s">
        <v>808</v>
      </c>
      <c r="M65" s="239"/>
      <c r="N65" s="239"/>
      <c r="O65" s="240"/>
      <c r="R65" s="241"/>
      <c r="S65"/>
      <c r="T65" s="86"/>
      <c r="U65" s="86"/>
      <c r="V65" s="568">
        <f>スコア!J76</f>
        <v>3</v>
      </c>
      <c r="W65" s="228"/>
      <c r="Z65" s="228"/>
      <c r="AA65" s="86"/>
      <c r="AB65" s="86"/>
    </row>
    <row r="66" spans="1:28" ht="52.5" customHeight="1">
      <c r="B66" s="890" t="str">
        <f>IF(配慮!D4=配慮!C4,"",配慮!D4)</f>
        <v/>
      </c>
      <c r="C66" s="891"/>
      <c r="D66" s="891"/>
      <c r="E66" s="891"/>
      <c r="F66" s="891"/>
      <c r="G66" s="891"/>
      <c r="H66" s="891"/>
      <c r="I66" s="891"/>
      <c r="J66" s="891"/>
      <c r="K66" s="891"/>
      <c r="L66" s="892" t="str">
        <f>IF(配慮!D11=配慮!C11,"",配慮!D11)</f>
        <v/>
      </c>
      <c r="M66" s="893"/>
      <c r="N66" s="893"/>
      <c r="O66" s="894"/>
      <c r="R66" s="86"/>
      <c r="S66"/>
      <c r="T66" s="86"/>
      <c r="U66" s="86"/>
      <c r="V66" s="228"/>
      <c r="W66" s="228"/>
      <c r="Z66" s="228"/>
      <c r="AA66" s="86"/>
      <c r="AB66" s="86"/>
    </row>
    <row r="67" spans="1:28" ht="15">
      <c r="B67" s="242" t="str">
        <f>R46</f>
        <v>Qw1 
安全・安心性</v>
      </c>
      <c r="C67" s="239"/>
      <c r="D67" s="239"/>
      <c r="E67" s="239"/>
      <c r="F67" s="239"/>
      <c r="G67" s="243"/>
      <c r="H67" s="244" t="str">
        <f>U46</f>
        <v>Qw2 
健康性・快適性</v>
      </c>
      <c r="I67" s="245"/>
      <c r="J67" s="245"/>
      <c r="K67" s="246"/>
      <c r="L67" s="247" t="str">
        <f>X46</f>
        <v>Qw3 
知的生産性向上</v>
      </c>
      <c r="M67" s="248"/>
      <c r="N67" s="249"/>
      <c r="O67" s="250"/>
      <c r="R67" s="86"/>
      <c r="S67"/>
      <c r="T67" s="86"/>
      <c r="U67" s="86"/>
      <c r="V67" s="86"/>
      <c r="W67" s="86"/>
      <c r="Z67" s="86"/>
      <c r="AA67" s="86"/>
      <c r="AB67" s="86"/>
    </row>
    <row r="68" spans="1:28" ht="50.25" customHeight="1">
      <c r="B68" s="895" t="str">
        <f>IF(配慮!D5=配慮!C5,"",配慮!D5)</f>
        <v/>
      </c>
      <c r="C68" s="893"/>
      <c r="D68" s="893"/>
      <c r="E68" s="893"/>
      <c r="F68" s="893"/>
      <c r="G68" s="896"/>
      <c r="H68" s="892" t="str">
        <f>IF(配慮!D6=配慮!C6,"",配慮!D6)</f>
        <v/>
      </c>
      <c r="I68" s="893"/>
      <c r="J68" s="893"/>
      <c r="K68" s="896"/>
      <c r="L68" s="892" t="str">
        <f>IF(配慮!D7=配慮!C7,"",配慮!D7)</f>
        <v/>
      </c>
      <c r="M68" s="893"/>
      <c r="N68" s="893"/>
      <c r="O68" s="894"/>
      <c r="R68" s="86"/>
      <c r="S68"/>
      <c r="T68" s="86"/>
      <c r="U68" s="86"/>
      <c r="V68" s="86"/>
      <c r="W68" s="86"/>
      <c r="X68" s="86"/>
      <c r="Y68" s="86"/>
      <c r="Z68" s="86"/>
      <c r="AA68" s="86"/>
      <c r="AB68" s="86"/>
    </row>
    <row r="69" spans="1:28" ht="15" hidden="1">
      <c r="B69" s="251">
        <f>AF48</f>
        <v>0</v>
      </c>
      <c r="C69" s="252"/>
      <c r="D69" s="237"/>
      <c r="E69" s="237"/>
      <c r="F69" s="237"/>
      <c r="G69" s="253"/>
      <c r="H69" s="254">
        <f>AI48</f>
        <v>0</v>
      </c>
      <c r="I69" s="239"/>
      <c r="J69" s="239"/>
      <c r="K69" s="243"/>
      <c r="L69" s="238" t="s">
        <v>234</v>
      </c>
      <c r="M69" s="252"/>
      <c r="N69" s="237"/>
      <c r="O69" s="255"/>
      <c r="R69" s="86"/>
      <c r="S69" s="86"/>
      <c r="T69" s="86"/>
      <c r="U69" s="86"/>
      <c r="V69" s="86"/>
      <c r="W69" s="86"/>
      <c r="X69" s="86"/>
      <c r="Y69" s="86"/>
      <c r="Z69" s="86"/>
      <c r="AA69" s="86"/>
      <c r="AB69" s="86"/>
    </row>
    <row r="70" spans="1:28" ht="61.5" hidden="1" customHeight="1" thickBot="1">
      <c r="B70" s="883" t="str">
        <f>IF(配慮!D8=配慮!C8,"",配慮!D8)</f>
        <v/>
      </c>
      <c r="C70" s="884"/>
      <c r="D70" s="884"/>
      <c r="E70" s="884"/>
      <c r="F70" s="884"/>
      <c r="G70" s="885"/>
      <c r="H70" s="886" t="str">
        <f>IF(配慮!C10=配慮!D10,"",配慮!D10)</f>
        <v/>
      </c>
      <c r="I70" s="884"/>
      <c r="J70" s="884"/>
      <c r="K70" s="885"/>
      <c r="L70" s="886" t="str">
        <f>IF(配慮!D11=配慮!C11,"",配慮!D11)</f>
        <v/>
      </c>
      <c r="M70" s="884"/>
      <c r="N70" s="884"/>
      <c r="O70" s="887"/>
      <c r="R70" s="86"/>
      <c r="S70" s="86"/>
      <c r="T70" s="86"/>
      <c r="U70" s="86"/>
      <c r="V70" s="86"/>
      <c r="W70" s="86"/>
      <c r="X70" s="86"/>
      <c r="Y70" s="86"/>
      <c r="Z70" s="86"/>
      <c r="AA70" s="86"/>
      <c r="AB70" s="86"/>
    </row>
    <row r="71" spans="1:28" ht="8.25" customHeight="1">
      <c r="B71" s="86"/>
      <c r="C71" s="86"/>
      <c r="D71" s="86"/>
      <c r="E71" s="86"/>
      <c r="F71" s="86"/>
      <c r="G71" s="86"/>
      <c r="H71" s="86"/>
      <c r="I71" s="86"/>
      <c r="J71" s="86"/>
      <c r="K71" s="86"/>
      <c r="L71" s="86"/>
      <c r="M71" s="86"/>
      <c r="N71" s="86"/>
      <c r="O71" s="86"/>
      <c r="R71" s="86"/>
      <c r="S71" s="86"/>
      <c r="T71" s="86"/>
      <c r="U71" s="86"/>
      <c r="V71" s="86"/>
      <c r="W71" s="86"/>
      <c r="X71" s="86"/>
      <c r="Y71" s="86"/>
      <c r="Z71" s="86"/>
      <c r="AA71" s="86"/>
      <c r="AB71" s="86"/>
    </row>
    <row r="72" spans="1:28" ht="16.5" hidden="1" thickBot="1">
      <c r="B72" s="256" t="s">
        <v>235</v>
      </c>
      <c r="C72" s="257"/>
      <c r="D72" s="258"/>
      <c r="E72" s="257"/>
      <c r="F72" s="257"/>
      <c r="G72" s="257"/>
      <c r="H72" s="257"/>
      <c r="I72" s="257"/>
      <c r="J72" s="259"/>
      <c r="K72" s="260"/>
      <c r="L72" s="260"/>
      <c r="M72" s="260"/>
      <c r="N72" s="261"/>
      <c r="O72" s="262" t="s">
        <v>236</v>
      </c>
      <c r="R72" s="86"/>
      <c r="S72" s="86"/>
      <c r="T72" s="86"/>
      <c r="U72" s="86"/>
      <c r="V72" s="86"/>
      <c r="W72" s="86"/>
      <c r="X72" s="86"/>
      <c r="Y72" s="86"/>
      <c r="Z72" s="86"/>
      <c r="AA72" s="86"/>
      <c r="AB72" s="86"/>
    </row>
    <row r="73" spans="1:28" ht="15.75" hidden="1">
      <c r="B73" s="263" t="s">
        <v>121</v>
      </c>
      <c r="C73" s="264"/>
      <c r="D73" s="265"/>
      <c r="E73" s="264"/>
      <c r="F73" s="264"/>
      <c r="G73" s="264"/>
      <c r="H73" s="264"/>
      <c r="I73" s="264"/>
      <c r="J73" s="266"/>
      <c r="K73" s="267"/>
      <c r="L73" s="268"/>
      <c r="M73" s="268"/>
      <c r="N73" s="266"/>
      <c r="O73" s="269" t="s">
        <v>146</v>
      </c>
      <c r="R73" s="86"/>
      <c r="S73" s="86"/>
      <c r="T73" s="86"/>
      <c r="U73" s="86"/>
      <c r="V73" s="86"/>
      <c r="W73" s="86"/>
      <c r="X73" s="86"/>
      <c r="Y73" s="86"/>
      <c r="Z73" s="86"/>
      <c r="AA73" s="86"/>
      <c r="AB73" s="86"/>
    </row>
    <row r="74" spans="1:28" ht="14.25" hidden="1">
      <c r="B74" s="270"/>
      <c r="C74" s="271"/>
      <c r="D74" s="272"/>
      <c r="E74" s="273" t="s">
        <v>122</v>
      </c>
      <c r="F74" s="274"/>
      <c r="G74" s="274"/>
      <c r="H74" s="273" t="s">
        <v>41</v>
      </c>
      <c r="I74" s="274"/>
      <c r="J74" s="273" t="s">
        <v>90</v>
      </c>
      <c r="K74" s="275"/>
      <c r="L74" s="273" t="s">
        <v>91</v>
      </c>
      <c r="M74" s="274"/>
      <c r="N74" s="274"/>
      <c r="O74" s="276" t="s">
        <v>92</v>
      </c>
      <c r="R74" s="86"/>
      <c r="S74" s="86"/>
      <c r="T74" s="86"/>
      <c r="U74" s="86"/>
      <c r="V74" s="86"/>
      <c r="W74" s="86"/>
      <c r="X74" s="86"/>
      <c r="Y74" s="86"/>
      <c r="Z74" s="86"/>
      <c r="AA74" s="86"/>
      <c r="AB74" s="86"/>
    </row>
    <row r="75" spans="1:28" ht="14.25" hidden="1">
      <c r="B75" s="277"/>
      <c r="C75" s="278" t="s">
        <v>93</v>
      </c>
      <c r="D75" s="279"/>
      <c r="E75" s="280"/>
      <c r="F75" s="281" t="s">
        <v>94</v>
      </c>
      <c r="G75" s="282"/>
      <c r="H75" s="280"/>
      <c r="I75" s="281" t="s">
        <v>95</v>
      </c>
      <c r="J75" s="283"/>
      <c r="K75" s="281" t="s">
        <v>94</v>
      </c>
      <c r="L75" s="284"/>
      <c r="M75" s="285"/>
      <c r="N75" s="286"/>
      <c r="O75" s="287"/>
      <c r="R75" s="86"/>
      <c r="S75" s="86"/>
      <c r="T75" s="86"/>
      <c r="U75" s="86"/>
      <c r="V75" s="86"/>
      <c r="W75" s="86"/>
      <c r="X75" s="86"/>
      <c r="Y75" s="86"/>
      <c r="Z75" s="86"/>
      <c r="AA75" s="86"/>
      <c r="AB75" s="86"/>
    </row>
    <row r="76" spans="1:28" ht="15.75" hidden="1">
      <c r="B76" s="277"/>
      <c r="C76" s="288" t="s">
        <v>96</v>
      </c>
      <c r="D76" s="289"/>
      <c r="E76" s="290"/>
      <c r="F76" s="158" t="s">
        <v>97</v>
      </c>
      <c r="G76" s="158"/>
      <c r="H76" s="290"/>
      <c r="I76" s="158" t="s">
        <v>98</v>
      </c>
      <c r="J76" s="291"/>
      <c r="K76" s="158" t="s">
        <v>97</v>
      </c>
      <c r="L76" s="284"/>
      <c r="M76" s="95"/>
      <c r="N76" s="285"/>
      <c r="O76" s="292"/>
      <c r="S76" s="95"/>
      <c r="W76" s="86"/>
      <c r="X76" s="86"/>
      <c r="Y76" s="86"/>
      <c r="Z76" s="86"/>
      <c r="AA76" s="86"/>
      <c r="AB76" s="86"/>
    </row>
    <row r="77" spans="1:28" ht="14.25" hidden="1">
      <c r="A77" s="293"/>
      <c r="B77" s="294"/>
      <c r="C77" s="295" t="s">
        <v>99</v>
      </c>
      <c r="D77" s="289"/>
      <c r="E77" s="290"/>
      <c r="F77" s="282" t="s">
        <v>100</v>
      </c>
      <c r="G77" s="282"/>
      <c r="H77" s="290"/>
      <c r="I77" s="282" t="s">
        <v>101</v>
      </c>
      <c r="J77" s="291"/>
      <c r="K77" s="282" t="s">
        <v>100</v>
      </c>
      <c r="L77" s="284"/>
      <c r="M77" s="95"/>
      <c r="N77" s="296"/>
      <c r="O77" s="292"/>
      <c r="P77" s="293"/>
      <c r="S77" s="95"/>
      <c r="W77" s="86"/>
      <c r="X77" s="86"/>
      <c r="Y77" s="86"/>
      <c r="Z77" s="86"/>
      <c r="AA77" s="86"/>
      <c r="AB77" s="86"/>
    </row>
    <row r="78" spans="1:28" ht="15.75" hidden="1">
      <c r="B78" s="277"/>
      <c r="C78" s="297" t="s">
        <v>102</v>
      </c>
      <c r="D78" s="289"/>
      <c r="E78" s="290"/>
      <c r="F78" s="158" t="s">
        <v>97</v>
      </c>
      <c r="G78" s="158"/>
      <c r="H78" s="290"/>
      <c r="I78" s="158" t="s">
        <v>98</v>
      </c>
      <c r="J78" s="291"/>
      <c r="K78" s="158" t="s">
        <v>97</v>
      </c>
      <c r="L78" s="284"/>
      <c r="M78" s="95"/>
      <c r="N78" s="285"/>
      <c r="O78" s="298"/>
      <c r="S78" s="95"/>
      <c r="W78" s="86"/>
      <c r="X78" s="86"/>
      <c r="Y78" s="86"/>
      <c r="Z78" s="86"/>
      <c r="AA78" s="86"/>
      <c r="AB78" s="86"/>
    </row>
    <row r="79" spans="1:28" ht="14.25" hidden="1">
      <c r="B79" s="277"/>
      <c r="C79" s="297" t="s">
        <v>103</v>
      </c>
      <c r="D79" s="289"/>
      <c r="E79" s="290"/>
      <c r="F79" s="299" t="s">
        <v>104</v>
      </c>
      <c r="G79" s="158"/>
      <c r="H79" s="290"/>
      <c r="I79" s="299" t="s">
        <v>105</v>
      </c>
      <c r="J79" s="291"/>
      <c r="K79" s="299" t="s">
        <v>104</v>
      </c>
      <c r="L79" s="284"/>
      <c r="M79" s="95"/>
      <c r="N79" s="285"/>
      <c r="O79" s="123"/>
      <c r="S79" s="95"/>
      <c r="W79" s="86"/>
      <c r="X79" s="86"/>
      <c r="Y79" s="86"/>
      <c r="Z79" s="86"/>
      <c r="AA79" s="86"/>
      <c r="AB79" s="86"/>
    </row>
    <row r="80" spans="1:28" ht="14.25" hidden="1">
      <c r="B80" s="277"/>
      <c r="C80" s="297" t="s">
        <v>106</v>
      </c>
      <c r="D80" s="289"/>
      <c r="E80" s="290"/>
      <c r="F80" s="299" t="s">
        <v>104</v>
      </c>
      <c r="G80" s="158"/>
      <c r="H80" s="290"/>
      <c r="I80" s="299" t="s">
        <v>105</v>
      </c>
      <c r="J80" s="291"/>
      <c r="K80" s="299" t="s">
        <v>104</v>
      </c>
      <c r="L80" s="284"/>
      <c r="M80" s="95"/>
      <c r="N80" s="285"/>
      <c r="O80" s="292"/>
      <c r="S80" s="95"/>
      <c r="W80" s="86"/>
      <c r="X80" s="86"/>
      <c r="Y80" s="86"/>
      <c r="Z80" s="86"/>
      <c r="AA80" s="86"/>
      <c r="AB80" s="86"/>
    </row>
    <row r="81" spans="2:28" ht="15" hidden="1" thickBot="1">
      <c r="B81" s="300"/>
      <c r="C81" s="301"/>
      <c r="D81" s="302"/>
      <c r="E81" s="303"/>
      <c r="F81" s="304"/>
      <c r="G81" s="221"/>
      <c r="H81" s="303"/>
      <c r="I81" s="304"/>
      <c r="J81" s="305"/>
      <c r="K81" s="304"/>
      <c r="L81" s="284"/>
      <c r="M81" s="95"/>
      <c r="N81" s="306"/>
      <c r="O81" s="307"/>
      <c r="S81" s="95"/>
      <c r="W81" s="86"/>
      <c r="X81" s="86"/>
      <c r="Y81" s="86"/>
      <c r="Z81" s="86"/>
      <c r="AA81" s="86"/>
      <c r="AB81" s="86"/>
    </row>
    <row r="82" spans="2:28" ht="16.5" hidden="1" thickBot="1">
      <c r="B82" s="308" t="s">
        <v>107</v>
      </c>
      <c r="C82" s="309"/>
      <c r="D82" s="310"/>
      <c r="E82" s="311"/>
      <c r="F82" s="312"/>
      <c r="G82" s="312"/>
      <c r="H82" s="312"/>
      <c r="I82" s="312"/>
      <c r="J82" s="312"/>
      <c r="K82" s="312"/>
      <c r="L82" s="312"/>
      <c r="M82" s="312"/>
      <c r="N82" s="312"/>
      <c r="O82" s="313"/>
      <c r="S82" s="95"/>
      <c r="W82" s="86"/>
      <c r="X82" s="86"/>
      <c r="Y82" s="86"/>
      <c r="Z82" s="86"/>
      <c r="AA82" s="86"/>
      <c r="AB82" s="86"/>
    </row>
    <row r="83" spans="2:28" ht="15.75" hidden="1">
      <c r="B83" s="314" t="s">
        <v>108</v>
      </c>
      <c r="C83" s="315"/>
      <c r="D83" s="316"/>
      <c r="E83" s="317"/>
      <c r="F83" s="318"/>
      <c r="G83" s="318"/>
      <c r="H83" s="318"/>
      <c r="I83" s="316"/>
      <c r="J83" s="319" t="s">
        <v>109</v>
      </c>
      <c r="K83" s="320"/>
      <c r="L83" s="321"/>
      <c r="M83" s="315"/>
      <c r="N83" s="315"/>
      <c r="O83" s="322"/>
      <c r="S83" s="95"/>
      <c r="W83" s="86"/>
      <c r="X83" s="86"/>
      <c r="Y83" s="86"/>
      <c r="Z83" s="86"/>
      <c r="AA83" s="86"/>
      <c r="AB83" s="86"/>
    </row>
    <row r="84" spans="2:28" ht="15" hidden="1">
      <c r="B84" s="323"/>
      <c r="C84" s="324" t="s">
        <v>110</v>
      </c>
      <c r="D84" s="325"/>
      <c r="E84" s="325"/>
      <c r="F84" s="325"/>
      <c r="G84" s="325"/>
      <c r="H84" s="325"/>
      <c r="I84" s="325"/>
      <c r="J84" s="326" t="s">
        <v>111</v>
      </c>
      <c r="K84" s="95"/>
      <c r="L84" s="327"/>
      <c r="M84" s="95"/>
      <c r="N84" s="95"/>
      <c r="O84" s="137"/>
      <c r="S84" s="95"/>
      <c r="W84" s="86"/>
      <c r="X84" s="86"/>
      <c r="Y84" s="86"/>
      <c r="Z84" s="86"/>
      <c r="AA84" s="86"/>
      <c r="AB84" s="86"/>
    </row>
    <row r="85" spans="2:28" ht="15" hidden="1">
      <c r="B85" s="323"/>
      <c r="C85" s="324"/>
      <c r="D85" s="325"/>
      <c r="E85" s="325"/>
      <c r="F85" s="325"/>
      <c r="G85" s="325"/>
      <c r="H85" s="325"/>
      <c r="I85" s="325"/>
      <c r="J85" s="326"/>
      <c r="K85" s="95"/>
      <c r="L85" s="327"/>
      <c r="M85" s="95"/>
      <c r="N85" s="95"/>
      <c r="O85" s="137"/>
      <c r="S85" s="95"/>
      <c r="W85" s="86"/>
      <c r="X85" s="86"/>
      <c r="Y85" s="86"/>
      <c r="Z85" s="86"/>
      <c r="AA85" s="86"/>
      <c r="AB85" s="86"/>
    </row>
    <row r="86" spans="2:28" ht="15" hidden="1" thickBot="1">
      <c r="B86" s="328"/>
      <c r="C86" s="329"/>
      <c r="D86" s="330"/>
      <c r="E86" s="330"/>
      <c r="F86" s="330"/>
      <c r="G86" s="330"/>
      <c r="H86" s="330"/>
      <c r="I86" s="330"/>
      <c r="J86" s="331"/>
      <c r="K86" s="178"/>
      <c r="L86" s="332"/>
      <c r="M86" s="332"/>
      <c r="N86" s="332"/>
      <c r="O86" s="333"/>
      <c r="S86" s="95"/>
    </row>
    <row r="87" spans="2:28" ht="14.25" hidden="1">
      <c r="B87" s="158"/>
      <c r="C87" s="158"/>
      <c r="D87" s="215"/>
      <c r="E87" s="158"/>
      <c r="S87" s="95"/>
    </row>
    <row r="88" spans="2:28" ht="14.25" hidden="1">
      <c r="B88" s="334"/>
      <c r="C88" s="335"/>
      <c r="D88" s="336"/>
      <c r="E88" s="337"/>
      <c r="F88" s="337"/>
      <c r="G88" s="337"/>
      <c r="H88" s="337"/>
      <c r="I88" s="338"/>
      <c r="J88" s="339"/>
      <c r="K88" s="338"/>
      <c r="L88" s="340"/>
      <c r="M88" s="338"/>
      <c r="N88" s="341"/>
      <c r="O88" s="342"/>
      <c r="S88" s="95"/>
    </row>
    <row r="89" spans="2:28" ht="14.25" hidden="1">
      <c r="B89" s="343"/>
      <c r="C89" s="344" t="s">
        <v>112</v>
      </c>
      <c r="D89" s="345" t="s">
        <v>147</v>
      </c>
      <c r="E89" s="346" t="s">
        <v>148</v>
      </c>
      <c r="G89" s="95"/>
      <c r="H89" s="346" t="s">
        <v>149</v>
      </c>
      <c r="J89" s="346" t="s">
        <v>150</v>
      </c>
      <c r="L89" s="346" t="s">
        <v>151</v>
      </c>
      <c r="N89" s="345" t="s">
        <v>152</v>
      </c>
      <c r="O89" s="347"/>
      <c r="S89" s="95"/>
    </row>
    <row r="90" spans="2:28" ht="14.25" hidden="1">
      <c r="B90" s="343"/>
      <c r="C90" s="344" t="s">
        <v>244</v>
      </c>
      <c r="D90" s="348" t="s">
        <v>225</v>
      </c>
      <c r="E90" s="349"/>
      <c r="F90" s="350"/>
      <c r="G90" s="350"/>
      <c r="H90" s="350"/>
      <c r="I90" s="351"/>
      <c r="J90" s="351"/>
      <c r="K90" s="352"/>
      <c r="L90" s="352"/>
      <c r="O90" s="353"/>
    </row>
    <row r="91" spans="2:28" ht="14.25" hidden="1">
      <c r="B91" s="343"/>
      <c r="C91" s="344"/>
      <c r="D91" s="348"/>
      <c r="E91" s="349"/>
      <c r="F91" s="350"/>
      <c r="G91" s="350"/>
      <c r="H91" s="350"/>
      <c r="I91" s="351"/>
      <c r="J91" s="351"/>
      <c r="K91" s="352"/>
      <c r="L91" s="352"/>
      <c r="O91" s="353"/>
    </row>
    <row r="92" spans="2:28" ht="14.25" hidden="1">
      <c r="B92" s="355"/>
      <c r="C92" s="344" t="s">
        <v>226</v>
      </c>
      <c r="D92" s="348" t="s">
        <v>227</v>
      </c>
      <c r="E92" s="348"/>
      <c r="G92" s="356"/>
      <c r="O92" s="353"/>
    </row>
    <row r="93" spans="2:28" ht="14.25" hidden="1">
      <c r="B93" s="355"/>
      <c r="C93" s="344"/>
      <c r="D93" s="348" t="s">
        <v>228</v>
      </c>
      <c r="E93" s="348"/>
      <c r="G93" s="356"/>
      <c r="O93" s="353"/>
    </row>
    <row r="94" spans="2:28" ht="14.25" hidden="1">
      <c r="B94" s="357"/>
      <c r="C94" s="358" t="s">
        <v>229</v>
      </c>
      <c r="D94" s="359" t="s">
        <v>153</v>
      </c>
      <c r="E94" s="360"/>
      <c r="F94" s="361"/>
      <c r="G94" s="362"/>
      <c r="H94" s="361"/>
      <c r="I94" s="363"/>
      <c r="J94" s="363"/>
      <c r="K94" s="361"/>
      <c r="L94" s="361"/>
      <c r="M94" s="364"/>
      <c r="N94" s="364"/>
      <c r="O94" s="365"/>
    </row>
    <row r="95" spans="2:28" ht="14.25" hidden="1">
      <c r="G95" s="356"/>
    </row>
    <row r="96" spans="2:28" ht="14.25" hidden="1">
      <c r="G96" s="356"/>
      <c r="L96" s="356"/>
    </row>
    <row r="97" spans="2:12" ht="14.25" hidden="1">
      <c r="E97" s="122"/>
      <c r="F97" s="356"/>
      <c r="G97" s="356"/>
      <c r="H97" s="356"/>
      <c r="I97" s="352"/>
      <c r="L97" s="356"/>
    </row>
    <row r="98" spans="2:12" ht="14.25" hidden="1">
      <c r="C98" s="366"/>
      <c r="D98" s="216"/>
      <c r="E98" s="122"/>
      <c r="F98" s="356"/>
      <c r="G98" s="356"/>
      <c r="H98" s="356"/>
      <c r="I98" s="352"/>
      <c r="J98" s="352"/>
      <c r="K98" s="356"/>
      <c r="L98" s="356"/>
    </row>
    <row r="99" spans="2:12" ht="14.25" hidden="1">
      <c r="B99" s="367"/>
      <c r="C99" s="368"/>
      <c r="D99" s="369"/>
      <c r="E99" s="122"/>
      <c r="F99" s="356"/>
      <c r="G99" s="350"/>
      <c r="H99" s="350"/>
      <c r="I99" s="351"/>
      <c r="J99" s="351"/>
      <c r="K99" s="352"/>
      <c r="L99" s="352"/>
    </row>
    <row r="100" spans="2:12" ht="14.25" hidden="1">
      <c r="B100" s="367"/>
      <c r="C100" s="367"/>
      <c r="D100" s="370"/>
      <c r="G100" s="350"/>
      <c r="H100" s="350"/>
      <c r="I100" s="351"/>
      <c r="J100" s="351"/>
      <c r="K100" s="352"/>
      <c r="L100" s="352"/>
    </row>
    <row r="101" spans="2:12" ht="14.25" hidden="1"/>
    <row r="102" spans="2:12" ht="14.25" hidden="1"/>
    <row r="103" spans="2:12" ht="14.25" hidden="1"/>
    <row r="104" spans="2:12" ht="14.25" hidden="1"/>
    <row r="105" spans="2:12" ht="14.25" hidden="1"/>
    <row r="106" spans="2:12" ht="14.25" hidden="1"/>
    <row r="107" spans="2:12" ht="14.25" hidden="1"/>
    <row r="108" spans="2:12" ht="14.25" hidden="1"/>
    <row r="109" spans="2:12" ht="14.25" hidden="1"/>
    <row r="110" spans="2:12" ht="14.25" hidden="1"/>
    <row r="111" spans="2:12" ht="14.25" hidden="1"/>
    <row r="112" spans="2:12" ht="14.25" hidden="1"/>
    <row r="113" ht="14.25" hidden="1"/>
    <row r="114" ht="14.25" hidden="1"/>
    <row r="115" ht="14.25" hidden="1"/>
    <row r="116" ht="14.25" hidden="1"/>
    <row r="117" ht="14.25" hidden="1"/>
    <row r="118" ht="14.25" hidden="1"/>
    <row r="119" ht="14.25" hidden="1"/>
    <row r="120" ht="14.25" hidden="1"/>
    <row r="121" ht="14.25" hidden="1"/>
    <row r="122" ht="14.25" hidden="1"/>
    <row r="123" ht="14.25" hidden="1"/>
    <row r="124" ht="14.25" hidden="1"/>
    <row r="125" ht="14.25" hidden="1"/>
    <row r="126" ht="14.25" hidden="1"/>
    <row r="127" ht="14.25" hidden="1"/>
    <row r="128" ht="14.25" hidden="1"/>
    <row r="129" ht="14.25" hidden="1"/>
    <row r="130" ht="14.25" hidden="1"/>
    <row r="131" ht="14.25" hidden="1"/>
    <row r="132" ht="14.25" hidden="1"/>
    <row r="133" ht="14.25" hidden="1"/>
    <row r="134" ht="14.25" hidden="1"/>
    <row r="135" ht="14.25" hidden="1"/>
    <row r="136" ht="14.25" hidden="1"/>
    <row r="137" ht="14.25" hidden="1"/>
    <row r="138" ht="14.25" hidden="1"/>
    <row r="139" ht="14.25" hidden="1"/>
    <row r="140" ht="14.25" hidden="1"/>
    <row r="141" ht="14.25" hidden="1"/>
    <row r="142" ht="14.25" hidden="1"/>
    <row r="143" ht="14.25" hidden="1"/>
    <row r="144"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row r="202" ht="14.25" hidden="1"/>
    <row r="203" ht="14.25" hidden="1" customHeight="1"/>
    <row r="204" ht="14.25" hidden="1" customHeight="1"/>
    <row r="205" ht="14.25" hidden="1" customHeight="1"/>
    <row r="206" ht="14.25" hidden="1" customHeight="1"/>
    <row r="207" ht="14.25" hidden="1" customHeight="1"/>
    <row r="208" ht="14.25" hidden="1" customHeight="1"/>
    <row r="209" ht="14.25" hidden="1" customHeight="1"/>
    <row r="210" ht="14.25" hidden="1" customHeight="1"/>
    <row r="211" ht="14.25" hidden="1" customHeight="1"/>
    <row r="212" ht="14.25" hidden="1" customHeight="1"/>
    <row r="213" ht="14.25" hidden="1" customHeight="1"/>
  </sheetData>
  <sheetProtection sheet="1" objects="1" scenarios="1"/>
  <mergeCells count="14">
    <mergeCell ref="Q2:Q5"/>
    <mergeCell ref="K5:L5"/>
    <mergeCell ref="N5:O5"/>
    <mergeCell ref="B70:G70"/>
    <mergeCell ref="H70:K70"/>
    <mergeCell ref="L70:O70"/>
    <mergeCell ref="D13:E13"/>
    <mergeCell ref="B66:K66"/>
    <mergeCell ref="L66:O66"/>
    <mergeCell ref="B68:G68"/>
    <mergeCell ref="H68:K68"/>
    <mergeCell ref="L68:O68"/>
    <mergeCell ref="D14:E14"/>
    <mergeCell ref="J12:K12"/>
  </mergeCells>
  <phoneticPr fontId="23"/>
  <hyperlinks>
    <hyperlink ref="Q2" location="メイン!A1" display="戻る" xr:uid="{00000000-0004-0000-0200-000000000000}"/>
  </hyperlinks>
  <printOptions horizontalCentered="1"/>
  <pageMargins left="0.70866141732283472" right="0.4" top="0.74803149606299213" bottom="0.74803149606299213" header="0.31496062992125984" footer="0.31496062992125984"/>
  <pageSetup paperSize="9" scale="70" fitToHeight="0" orientation="portrait" verticalDpi="4294967293" r:id="rId1"/>
  <headerFooter alignWithMargins="0">
    <oddHeader>&amp;L&amp;F&amp;R&amp;A</oddHeader>
    <oddFooter>&amp;C&amp;P/&amp;N</oddFooter>
  </headerFooter>
  <colBreaks count="1" manualBreakCount="1">
    <brk id="16" max="7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3864F-AC6A-4C9C-8E71-150ACD1B44C9}">
  <sheetPr>
    <pageSetUpPr fitToPage="1"/>
  </sheetPr>
  <dimension ref="A1:AK213"/>
  <sheetViews>
    <sheetView showGridLines="0" topLeftCell="A48" zoomScale="85" zoomScaleNormal="85" zoomScaleSheetLayoutView="50" workbookViewId="0">
      <selection activeCell="Q9" sqref="Q9"/>
    </sheetView>
  </sheetViews>
  <sheetFormatPr defaultColWidth="0" defaultRowHeight="0" customHeight="1" zeroHeight="1"/>
  <cols>
    <col min="1" max="1" width="0.75" style="86" customWidth="1"/>
    <col min="2" max="2" width="2.125" style="101" customWidth="1"/>
    <col min="3" max="3" width="13.375" style="101" customWidth="1"/>
    <col min="4" max="4" width="5.375" style="102" customWidth="1"/>
    <col min="5" max="5" width="9.75" style="103" customWidth="1"/>
    <col min="6" max="6" width="6.25" style="104" customWidth="1"/>
    <col min="7" max="7" width="6.5" style="104" customWidth="1"/>
    <col min="8" max="8" width="13.125" style="104" customWidth="1"/>
    <col min="9" max="9" width="6.875" style="105" customWidth="1"/>
    <col min="10" max="10" width="12.125" style="105" customWidth="1"/>
    <col min="11" max="12" width="11.875" style="104" customWidth="1"/>
    <col min="13" max="13" width="11.75" style="122" customWidth="1"/>
    <col min="14" max="14" width="8.625" style="122" customWidth="1"/>
    <col min="15" max="15" width="11.5" style="122" customWidth="1"/>
    <col min="16" max="16" width="0.75" style="86" customWidth="1"/>
    <col min="17" max="17" width="3.875" style="86" customWidth="1"/>
    <col min="18" max="18" width="37.125" style="95" hidden="1" customWidth="1"/>
    <col min="19" max="19" width="14" style="354" hidden="1" customWidth="1"/>
    <col min="20" max="20" width="9.875" style="95" hidden="1" customWidth="1"/>
    <col min="21" max="21" width="9.125" style="95" hidden="1" customWidth="1"/>
    <col min="22" max="22" width="14.5" style="95" hidden="1" customWidth="1"/>
    <col min="23" max="23" width="11.125" style="95" hidden="1" customWidth="1"/>
    <col min="24" max="24" width="20.5" style="95" hidden="1" customWidth="1"/>
    <col min="25" max="25" width="18.625" style="95" hidden="1" customWidth="1"/>
    <col min="26" max="26" width="23" style="95" hidden="1" customWidth="1"/>
    <col min="27" max="27" width="4.5" style="95" hidden="1" customWidth="1"/>
    <col min="28" max="28" width="6.375" style="95" hidden="1" customWidth="1"/>
    <col min="29" max="29" width="13.625" style="95" hidden="1" customWidth="1"/>
    <col min="30" max="30" width="10.625" style="95" hidden="1" customWidth="1"/>
    <col min="31" max="31" width="7.375" style="95" hidden="1" customWidth="1"/>
    <col min="32" max="32" width="5" style="95" hidden="1" customWidth="1"/>
    <col min="33" max="33" width="5.125" style="95" hidden="1" customWidth="1"/>
    <col min="34" max="16384" width="9" style="95" hidden="1"/>
  </cols>
  <sheetData>
    <row r="1" spans="1:29" s="84" customFormat="1" ht="6" customHeight="1" thickBot="1">
      <c r="A1" s="77"/>
      <c r="B1" s="78"/>
      <c r="C1" s="79"/>
      <c r="D1" s="80"/>
      <c r="E1" s="77"/>
      <c r="F1" s="81"/>
      <c r="G1" s="81"/>
      <c r="H1" s="81"/>
      <c r="I1" s="82"/>
      <c r="J1" s="82"/>
      <c r="K1" s="81"/>
      <c r="L1" s="83"/>
      <c r="M1" s="77"/>
      <c r="N1" s="77"/>
      <c r="O1" s="77"/>
      <c r="P1" s="77"/>
      <c r="Q1" s="77"/>
      <c r="S1" s="85"/>
    </row>
    <row r="2" spans="1:29" ht="18.75" customHeight="1" thickTop="1">
      <c r="B2" s="87"/>
      <c r="C2" s="88"/>
      <c r="D2" s="89"/>
      <c r="E2" s="90"/>
      <c r="F2" s="91"/>
      <c r="G2" s="91"/>
      <c r="H2" s="91"/>
      <c r="I2" s="92"/>
      <c r="J2" s="93"/>
      <c r="K2" s="93"/>
      <c r="L2" s="93"/>
      <c r="M2" s="93"/>
      <c r="N2" s="91"/>
      <c r="O2" s="94"/>
      <c r="Q2" s="877" t="s">
        <v>173</v>
      </c>
      <c r="S2" s="95"/>
    </row>
    <row r="3" spans="1:29" ht="18.75" customHeight="1">
      <c r="B3" s="87"/>
      <c r="C3" s="88"/>
      <c r="D3" s="89"/>
      <c r="E3" s="90"/>
      <c r="F3" s="91"/>
      <c r="G3" s="91"/>
      <c r="H3" s="91"/>
      <c r="I3" s="92"/>
      <c r="J3" s="93"/>
      <c r="K3" s="93"/>
      <c r="L3" s="93"/>
      <c r="M3" s="93"/>
      <c r="N3" s="91"/>
      <c r="O3" s="96"/>
      <c r="Q3" s="878"/>
      <c r="S3" s="95"/>
    </row>
    <row r="4" spans="1:29" ht="18.75" customHeight="1">
      <c r="B4" s="87"/>
      <c r="C4" s="88"/>
      <c r="D4" s="89"/>
      <c r="E4" s="90"/>
      <c r="F4" s="91"/>
      <c r="G4" s="91"/>
      <c r="H4" s="91"/>
      <c r="I4" s="97"/>
      <c r="J4" s="93"/>
      <c r="K4" s="93"/>
      <c r="L4" s="93"/>
      <c r="M4" s="93"/>
      <c r="N4" s="91"/>
      <c r="O4" s="94"/>
      <c r="Q4" s="878"/>
      <c r="S4" s="95"/>
    </row>
    <row r="5" spans="1:29" ht="13.5" customHeight="1" thickBot="1">
      <c r="B5" s="98"/>
      <c r="C5" s="99"/>
      <c r="D5" s="89"/>
      <c r="E5" s="90"/>
      <c r="F5" s="91"/>
      <c r="G5" s="91"/>
      <c r="H5" s="91"/>
      <c r="I5" s="717"/>
      <c r="J5" s="718" t="s">
        <v>172</v>
      </c>
      <c r="K5" s="880" t="str">
        <f>メイン!C6</f>
        <v>CASBEE-ウェルネスオフィス2025年版</v>
      </c>
      <c r="L5" s="881"/>
      <c r="M5" s="718" t="s">
        <v>174</v>
      </c>
      <c r="N5" s="880" t="str">
        <f>メイン!C5</f>
        <v>CASBEE-WO_2025v1.0</v>
      </c>
      <c r="O5" s="882"/>
      <c r="Q5" s="879"/>
      <c r="R5" s="113" t="s">
        <v>176</v>
      </c>
      <c r="S5" s="95"/>
      <c r="U5" s="113" t="s">
        <v>177</v>
      </c>
    </row>
    <row r="6" spans="1:29" ht="6" customHeight="1" thickTop="1" thickBot="1">
      <c r="B6" s="100"/>
      <c r="J6" s="106"/>
      <c r="K6" s="106"/>
      <c r="L6" s="107"/>
      <c r="M6" s="103"/>
      <c r="N6" s="103"/>
      <c r="O6" s="103"/>
      <c r="S6" s="95"/>
    </row>
    <row r="7" spans="1:29" ht="19.5" customHeight="1" thickBot="1">
      <c r="B7" s="108" t="s">
        <v>175</v>
      </c>
      <c r="C7" s="109"/>
      <c r="D7" s="110"/>
      <c r="E7" s="109"/>
      <c r="F7" s="109"/>
      <c r="G7" s="109"/>
      <c r="H7" s="111"/>
      <c r="I7" s="112"/>
      <c r="J7" s="112"/>
      <c r="K7" s="112"/>
      <c r="L7" s="655" t="s">
        <v>452</v>
      </c>
      <c r="M7" s="656"/>
      <c r="N7" s="656"/>
      <c r="O7" s="657"/>
      <c r="R7"/>
      <c r="S7"/>
      <c r="U7" s="124"/>
      <c r="V7" s="124" t="s">
        <v>180</v>
      </c>
      <c r="W7" s="125" t="s">
        <v>221</v>
      </c>
      <c r="X7" s="125">
        <v>4</v>
      </c>
      <c r="Y7" s="125">
        <v>2</v>
      </c>
      <c r="Z7" s="126" t="s">
        <v>134</v>
      </c>
      <c r="AA7" s="127" t="s">
        <v>223</v>
      </c>
    </row>
    <row r="8" spans="1:29" ht="19.5" customHeight="1" thickBot="1">
      <c r="B8" s="114" t="s">
        <v>178</v>
      </c>
      <c r="C8" s="115"/>
      <c r="D8" s="116" t="str">
        <f>メイン!C11</f>
        <v>○○ビル</v>
      </c>
      <c r="E8" s="115"/>
      <c r="F8" s="115"/>
      <c r="G8" s="117"/>
      <c r="H8" s="118" t="s">
        <v>179</v>
      </c>
      <c r="I8" s="119"/>
      <c r="J8" s="120" t="str">
        <f>メイン!C22</f>
        <v>地上○○F</v>
      </c>
      <c r="K8" s="121"/>
      <c r="L8" s="465" t="s">
        <v>219</v>
      </c>
      <c r="M8" s="122">
        <f>メイン!C46</f>
        <v>0</v>
      </c>
      <c r="N8" s="391"/>
      <c r="O8" s="123"/>
      <c r="R8"/>
      <c r="S8"/>
      <c r="U8" s="126" t="s">
        <v>361</v>
      </c>
      <c r="V8" s="833" t="s">
        <v>1051</v>
      </c>
      <c r="W8" s="125">
        <v>5</v>
      </c>
      <c r="X8" s="125">
        <v>4</v>
      </c>
      <c r="Y8" s="125">
        <v>2</v>
      </c>
      <c r="Z8" s="138">
        <f>スコア!I102</f>
        <v>3</v>
      </c>
      <c r="AA8" s="127">
        <v>3</v>
      </c>
    </row>
    <row r="9" spans="1:29" ht="19.5" customHeight="1">
      <c r="B9" s="128" t="s">
        <v>182</v>
      </c>
      <c r="C9" s="129"/>
      <c r="D9" s="130" t="str">
        <f>メイン!C12</f>
        <v>○○県○○市</v>
      </c>
      <c r="E9" s="129"/>
      <c r="F9" s="131"/>
      <c r="G9" s="95"/>
      <c r="H9" s="132" t="s">
        <v>183</v>
      </c>
      <c r="I9" s="133"/>
      <c r="J9" s="134">
        <f>メイン!C23</f>
        <v>0</v>
      </c>
      <c r="K9" s="135"/>
      <c r="L9" s="658" t="s">
        <v>294</v>
      </c>
      <c r="M9" s="659"/>
      <c r="N9" s="659"/>
      <c r="O9" s="660"/>
      <c r="R9" s="1" t="s">
        <v>367</v>
      </c>
      <c r="S9" s="1">
        <f>スコア!J95</f>
        <v>3</v>
      </c>
      <c r="U9" s="126" t="s">
        <v>362</v>
      </c>
      <c r="V9" s="833" t="s">
        <v>1052</v>
      </c>
      <c r="W9" s="125">
        <v>5</v>
      </c>
      <c r="X9" s="125">
        <v>4</v>
      </c>
      <c r="Y9" s="125">
        <v>2</v>
      </c>
      <c r="Z9" s="138">
        <f>スコア!I111</f>
        <v>3</v>
      </c>
      <c r="AA9" s="127">
        <v>3</v>
      </c>
    </row>
    <row r="10" spans="1:29" ht="18.75" customHeight="1">
      <c r="B10" s="128" t="s">
        <v>10</v>
      </c>
      <c r="C10" s="139"/>
      <c r="D10" s="130" t="str">
        <f>メイン!C14</f>
        <v>商業地域、防火地域</v>
      </c>
      <c r="E10" s="139"/>
      <c r="F10" s="139"/>
      <c r="G10" s="95"/>
      <c r="H10" s="118" t="s">
        <v>184</v>
      </c>
      <c r="I10" s="119"/>
      <c r="J10" s="140" t="str">
        <f>メイン!C32</f>
        <v>XX</v>
      </c>
      <c r="K10" s="131" t="s">
        <v>185</v>
      </c>
      <c r="L10" s="141"/>
      <c r="M10" s="142"/>
      <c r="N10" s="142"/>
      <c r="O10" s="143"/>
      <c r="R10" s="1" t="s">
        <v>368</v>
      </c>
      <c r="S10" s="1">
        <f>(S9-1)*25</f>
        <v>50</v>
      </c>
      <c r="U10" s="126" t="s">
        <v>360</v>
      </c>
      <c r="V10" s="833" t="s">
        <v>1050</v>
      </c>
      <c r="W10" s="125">
        <v>5</v>
      </c>
      <c r="X10" s="125">
        <v>4</v>
      </c>
      <c r="Y10" s="125">
        <v>2</v>
      </c>
      <c r="Z10" s="138">
        <f>スコア!I96</f>
        <v>3</v>
      </c>
      <c r="AA10" s="127">
        <v>3</v>
      </c>
    </row>
    <row r="11" spans="1:29" ht="18.75" customHeight="1">
      <c r="B11" s="145" t="s">
        <v>248</v>
      </c>
      <c r="C11" s="146"/>
      <c r="D11" s="134" t="str">
        <f>IF(メイン!F12="","",メイン!F12)</f>
        <v/>
      </c>
      <c r="E11" s="146"/>
      <c r="F11" s="147"/>
      <c r="G11" s="148"/>
      <c r="H11" s="132" t="str">
        <f>IF(メイン!I3=3,メイン!J33,メイン!I33)</f>
        <v>年間使用時間</v>
      </c>
      <c r="I11" s="133"/>
      <c r="J11" s="149" t="str">
        <f>IF(メイン!I3=3,メイン!C34,メイン!C33)</f>
        <v>XXX</v>
      </c>
      <c r="K11" s="460" t="str">
        <f>IF(メイン!I3=3,メイン!D34,メイン!D33)</f>
        <v>時間/年（想定値）</v>
      </c>
      <c r="L11" s="141"/>
      <c r="M11" s="142"/>
      <c r="N11" s="142"/>
      <c r="O11" s="143"/>
      <c r="R11" s="1" t="s">
        <v>369</v>
      </c>
      <c r="S11" s="1">
        <f>IF(S10&gt;H30,5,IF(S10&gt;=H31,4,IF(S10&gt;=H32,3,IF(S10&gt;=H33,2,1))))</f>
        <v>3</v>
      </c>
      <c r="U11" s="1" t="s">
        <v>439</v>
      </c>
      <c r="V11" s="1"/>
      <c r="W11" s="1"/>
      <c r="X11" s="1"/>
      <c r="Y11" s="1"/>
      <c r="Z11" s="1"/>
      <c r="AA11" s="1"/>
    </row>
    <row r="12" spans="1:29" ht="18.75" customHeight="1">
      <c r="B12" s="150" t="s">
        <v>186</v>
      </c>
      <c r="C12" s="151"/>
      <c r="D12" s="152" t="str">
        <f>メイン!C20</f>
        <v>○○</v>
      </c>
      <c r="E12" s="151"/>
      <c r="F12" s="151"/>
      <c r="G12" s="153"/>
      <c r="H12" s="132" t="s">
        <v>187</v>
      </c>
      <c r="I12" s="154"/>
      <c r="J12" s="899" t="str">
        <f>IF(メイン!C45=0,"",メイン!C45&amp;"評価")</f>
        <v/>
      </c>
      <c r="K12" s="900"/>
      <c r="L12" s="141"/>
      <c r="M12" s="155" t="s">
        <v>188</v>
      </c>
      <c r="N12" s="142"/>
      <c r="O12" s="143"/>
      <c r="R12" s="1" t="s">
        <v>372</v>
      </c>
      <c r="S12" s="1" t="str">
        <f>IF(S11=5,"S",IF(S11=4,"A",IF(S11=3,"B+",IF(S11=2,"B-","C"))))</f>
        <v>B+</v>
      </c>
    </row>
    <row r="13" spans="1:29" ht="14.25">
      <c r="B13" s="442" t="s">
        <v>42</v>
      </c>
      <c r="C13" s="443"/>
      <c r="D13" s="888" t="str">
        <f>メイン!C15</f>
        <v>2020年●月</v>
      </c>
      <c r="E13" s="889"/>
      <c r="F13" s="444">
        <f>メイン!F15</f>
        <v>0</v>
      </c>
      <c r="G13" s="445"/>
      <c r="H13" s="118" t="s">
        <v>43</v>
      </c>
      <c r="I13" s="156"/>
      <c r="J13" s="157" t="str">
        <f>IF(メイン!C39=0,"",メイン!C39)</f>
        <v>201●年●月●日</v>
      </c>
      <c r="K13" s="158"/>
      <c r="L13" s="141"/>
      <c r="M13" s="159" t="s">
        <v>245</v>
      </c>
      <c r="N13" s="142"/>
      <c r="O13" s="143"/>
      <c r="R13" s="1"/>
      <c r="S13" s="1"/>
      <c r="AB13"/>
      <c r="AC13"/>
    </row>
    <row r="14" spans="1:29" ht="14.25" hidden="1">
      <c r="B14" s="438" t="s">
        <v>257</v>
      </c>
      <c r="C14" s="121"/>
      <c r="D14" s="897" t="str">
        <f>メイン!C16</f>
        <v>2016年６月～８月</v>
      </c>
      <c r="E14" s="898"/>
      <c r="F14"/>
      <c r="G14"/>
      <c r="H14" s="118"/>
      <c r="I14" s="156"/>
      <c r="J14" s="157"/>
      <c r="K14" s="158"/>
      <c r="L14" s="141"/>
      <c r="M14" s="159"/>
      <c r="N14" s="142"/>
      <c r="O14" s="143"/>
      <c r="R14" s="1"/>
      <c r="S14" s="1"/>
      <c r="U14"/>
      <c r="V14"/>
      <c r="W14"/>
      <c r="X14"/>
      <c r="Y14"/>
      <c r="Z14"/>
      <c r="AA14"/>
      <c r="AB14"/>
      <c r="AC14"/>
    </row>
    <row r="15" spans="1:29" ht="14.25">
      <c r="B15" s="446" t="s">
        <v>44</v>
      </c>
      <c r="C15" s="447"/>
      <c r="D15" s="448"/>
      <c r="E15" s="449" t="str">
        <f>メイン!C17</f>
        <v>XXX</v>
      </c>
      <c r="F15" s="444" t="s">
        <v>75</v>
      </c>
      <c r="G15" s="445"/>
      <c r="H15" s="118" t="s">
        <v>45</v>
      </c>
      <c r="I15" s="156"/>
      <c r="J15" s="164" t="str">
        <f>IF(メイン!C40=0,"",メイン!C40)</f>
        <v>○○○</v>
      </c>
      <c r="K15" s="158"/>
      <c r="L15" s="141"/>
      <c r="M15" s="159" t="s">
        <v>246</v>
      </c>
      <c r="N15" s="142"/>
      <c r="O15" s="143"/>
      <c r="R15" s="126" t="s">
        <v>494</v>
      </c>
      <c r="S15" s="165">
        <f>S11/5</f>
        <v>0.6</v>
      </c>
      <c r="U15"/>
      <c r="V15"/>
      <c r="W15"/>
      <c r="X15"/>
      <c r="Y15"/>
      <c r="Z15"/>
      <c r="AA15"/>
      <c r="AB15"/>
      <c r="AC15"/>
    </row>
    <row r="16" spans="1:29" ht="18.75" customHeight="1">
      <c r="B16" s="118" t="s">
        <v>46</v>
      </c>
      <c r="C16" s="160"/>
      <c r="D16" s="161"/>
      <c r="E16" s="162" t="str">
        <f>メイン!C18</f>
        <v>XXX</v>
      </c>
      <c r="F16" s="163" t="s">
        <v>75</v>
      </c>
      <c r="G16" s="95"/>
      <c r="H16" s="118" t="s">
        <v>47</v>
      </c>
      <c r="I16" s="156"/>
      <c r="J16" s="157" t="str">
        <f>IF(メイン!C41=0,"",メイン!C41)</f>
        <v>201●年●月●日</v>
      </c>
      <c r="K16" s="158"/>
      <c r="L16" s="141"/>
      <c r="M16" s="142"/>
      <c r="N16" s="142"/>
      <c r="O16" s="143"/>
      <c r="R16" s="126" t="s">
        <v>50</v>
      </c>
      <c r="S16" s="171">
        <f>1-S15</f>
        <v>0.4</v>
      </c>
      <c r="V16" s="86"/>
      <c r="Z16" s="86"/>
    </row>
    <row r="17" spans="2:36" ht="18" customHeight="1" thickBot="1">
      <c r="B17" s="118" t="s">
        <v>48</v>
      </c>
      <c r="C17" s="160"/>
      <c r="D17" s="161"/>
      <c r="E17" s="166">
        <f>メイン!C19</f>
        <v>3000</v>
      </c>
      <c r="F17" s="167" t="s">
        <v>75</v>
      </c>
      <c r="G17" s="95"/>
      <c r="H17" s="118" t="s">
        <v>49</v>
      </c>
      <c r="I17" s="156"/>
      <c r="J17" s="164" t="str">
        <f>IF(メイン!C42=0,"",メイン!C42)</f>
        <v>○○○</v>
      </c>
      <c r="K17" s="158"/>
      <c r="L17" s="168"/>
      <c r="M17" s="169"/>
      <c r="N17" s="169"/>
      <c r="O17" s="170"/>
      <c r="S17" s="95"/>
      <c r="T17" s="86"/>
      <c r="U17" s="172"/>
      <c r="V17" s="86"/>
      <c r="W17" s="86"/>
      <c r="X17" s="86"/>
      <c r="Y17" s="86"/>
      <c r="Z17" s="86"/>
      <c r="AA17" s="86"/>
      <c r="AB17" s="86"/>
    </row>
    <row r="18" spans="2:36" ht="15" hidden="1" thickBot="1">
      <c r="B18" s="437" t="s">
        <v>51</v>
      </c>
      <c r="C18" s="95"/>
      <c r="D18" s="439" t="s">
        <v>250</v>
      </c>
      <c r="E18"/>
      <c r="F18"/>
      <c r="G18"/>
      <c r="H18"/>
      <c r="I18"/>
      <c r="J18"/>
      <c r="K18"/>
      <c r="L18" s="173" t="s">
        <v>52</v>
      </c>
      <c r="M18" s="174" t="s">
        <v>53</v>
      </c>
      <c r="N18" s="439" t="s">
        <v>250</v>
      </c>
      <c r="O18" s="137"/>
      <c r="R18" s="86"/>
      <c r="S18" s="86"/>
      <c r="T18" s="86"/>
      <c r="U18" s="86"/>
      <c r="V18" s="86"/>
      <c r="W18" s="86"/>
      <c r="X18" s="86"/>
      <c r="Y18" s="86"/>
      <c r="Z18" s="86"/>
      <c r="AA18" s="86"/>
      <c r="AB18" s="86"/>
    </row>
    <row r="19" spans="2:36" ht="15" hidden="1" thickBot="1">
      <c r="B19" s="437" t="s">
        <v>54</v>
      </c>
      <c r="C19" s="175"/>
      <c r="D19" s="439" t="s">
        <v>250</v>
      </c>
      <c r="E19"/>
      <c r="F19"/>
      <c r="G19"/>
      <c r="H19"/>
      <c r="I19"/>
      <c r="J19"/>
      <c r="K19"/>
      <c r="L19" s="176"/>
      <c r="M19" s="174" t="s">
        <v>55</v>
      </c>
      <c r="N19" s="439" t="s">
        <v>250</v>
      </c>
      <c r="O19" s="177"/>
      <c r="R19" s="167"/>
      <c r="S19" s="119"/>
      <c r="T19" s="86"/>
      <c r="U19" s="86"/>
      <c r="V19" s="119"/>
      <c r="W19" s="122"/>
      <c r="X19" s="86"/>
      <c r="Y19" s="86"/>
      <c r="Z19" s="86"/>
      <c r="AA19" s="86"/>
      <c r="AB19" s="86"/>
    </row>
    <row r="20" spans="2:36" ht="15" hidden="1" thickBot="1">
      <c r="B20" s="437" t="s">
        <v>56</v>
      </c>
      <c r="C20" s="119"/>
      <c r="D20" s="439" t="s">
        <v>250</v>
      </c>
      <c r="E20"/>
      <c r="F20"/>
      <c r="G20"/>
      <c r="H20"/>
      <c r="I20"/>
      <c r="J20"/>
      <c r="K20"/>
      <c r="L20" s="176"/>
      <c r="M20" s="174" t="s">
        <v>57</v>
      </c>
      <c r="N20" s="439" t="s">
        <v>250</v>
      </c>
      <c r="O20" s="177"/>
      <c r="R20" s="167"/>
      <c r="S20" s="119"/>
      <c r="T20" s="86"/>
      <c r="U20" s="86"/>
      <c r="V20" s="119"/>
      <c r="W20" s="122"/>
      <c r="X20" s="86"/>
      <c r="Y20" s="86"/>
      <c r="Z20" s="86"/>
      <c r="AA20" s="86"/>
      <c r="AB20" s="86"/>
    </row>
    <row r="21" spans="2:36" ht="15" hidden="1" thickBot="1">
      <c r="B21" s="437" t="s">
        <v>58</v>
      </c>
      <c r="C21" s="139"/>
      <c r="D21" s="439" t="s">
        <v>250</v>
      </c>
      <c r="E21"/>
      <c r="F21"/>
      <c r="G21"/>
      <c r="H21"/>
      <c r="I21"/>
      <c r="J21"/>
      <c r="K21"/>
      <c r="L21" s="180"/>
      <c r="M21" s="181" t="s">
        <v>59</v>
      </c>
      <c r="N21" s="439" t="s">
        <v>250</v>
      </c>
      <c r="O21" s="182"/>
      <c r="R21" s="167"/>
      <c r="S21" s="119"/>
      <c r="T21" s="86"/>
      <c r="U21" s="86"/>
      <c r="V21" s="119"/>
      <c r="W21" s="122"/>
      <c r="X21" s="86"/>
      <c r="Y21" s="86"/>
      <c r="Z21" s="86"/>
      <c r="AA21" s="86"/>
      <c r="AB21" s="86"/>
    </row>
    <row r="22" spans="2:36" ht="6.75" customHeight="1" thickBot="1">
      <c r="B22" s="183"/>
      <c r="C22" s="184"/>
      <c r="D22" s="183"/>
      <c r="E22" s="185"/>
      <c r="F22" s="185"/>
      <c r="G22" s="185"/>
      <c r="H22" s="185"/>
      <c r="I22" s="186"/>
      <c r="J22" s="187"/>
      <c r="K22" s="188"/>
      <c r="L22" s="185"/>
      <c r="M22" s="185"/>
      <c r="N22" s="185"/>
      <c r="O22" s="185"/>
      <c r="R22" s="167"/>
      <c r="S22" s="119"/>
      <c r="T22" s="86"/>
      <c r="U22" s="86"/>
      <c r="V22" s="119"/>
      <c r="W22" s="122"/>
      <c r="X22" s="86"/>
      <c r="Y22" s="86"/>
      <c r="Z22" s="86"/>
      <c r="AA22" s="86"/>
      <c r="AB22" s="86"/>
    </row>
    <row r="23" spans="2:36" ht="18.75" thickBot="1">
      <c r="B23" s="189" t="s">
        <v>979</v>
      </c>
      <c r="C23" s="190"/>
      <c r="D23" s="191"/>
      <c r="E23" s="192"/>
      <c r="F23" s="192"/>
      <c r="G23" s="192"/>
      <c r="H23" s="192"/>
      <c r="I23" s="192"/>
      <c r="J23" s="661" t="s">
        <v>980</v>
      </c>
      <c r="K23" s="662"/>
      <c r="L23" s="662"/>
      <c r="M23" s="662"/>
      <c r="N23" s="663"/>
      <c r="O23" s="664"/>
      <c r="R23"/>
      <c r="S23"/>
      <c r="T23"/>
      <c r="U23"/>
      <c r="V23"/>
      <c r="W23"/>
      <c r="X23"/>
      <c r="Y23"/>
      <c r="Z23"/>
      <c r="AA23"/>
      <c r="AB23"/>
      <c r="AC23"/>
      <c r="AD23"/>
      <c r="AE23"/>
      <c r="AF23"/>
      <c r="AG23"/>
      <c r="AH23"/>
      <c r="AI23"/>
      <c r="AJ23"/>
    </row>
    <row r="24" spans="2:36" ht="15" customHeight="1">
      <c r="B24" s="136"/>
      <c r="C24" s="95"/>
      <c r="D24" s="95"/>
      <c r="E24" s="95"/>
      <c r="F24" s="95"/>
      <c r="G24" s="95"/>
      <c r="H24" s="95"/>
      <c r="I24" s="95"/>
      <c r="J24" s="136"/>
      <c r="K24" s="95"/>
      <c r="L24" s="95"/>
      <c r="M24" s="95"/>
      <c r="N24" s="95"/>
      <c r="O24" s="137"/>
      <c r="P24" s="95"/>
      <c r="Q24" s="95"/>
      <c r="R24"/>
      <c r="S24"/>
      <c r="T24"/>
      <c r="U24"/>
      <c r="V24"/>
      <c r="W24"/>
      <c r="X24"/>
      <c r="Y24"/>
      <c r="Z24"/>
      <c r="AA24"/>
      <c r="AB24"/>
      <c r="AC24"/>
      <c r="AD24"/>
      <c r="AE24"/>
      <c r="AF24"/>
      <c r="AG24"/>
      <c r="AH24"/>
      <c r="AI24"/>
      <c r="AJ24"/>
    </row>
    <row r="25" spans="2:36" ht="24" customHeight="1">
      <c r="B25" s="193"/>
      <c r="C25" s="469" t="s">
        <v>371</v>
      </c>
      <c r="D25" s="832" t="str">
        <f>S12</f>
        <v>B+</v>
      </c>
      <c r="E25" s="95"/>
      <c r="F25" s="194">
        <f>S10</f>
        <v>50</v>
      </c>
      <c r="G25" s="413" t="s">
        <v>370</v>
      </c>
      <c r="H25"/>
      <c r="I25"/>
      <c r="J25" s="195"/>
      <c r="K25" s="95"/>
      <c r="L25" s="95"/>
      <c r="M25" s="625"/>
      <c r="N25" s="849"/>
      <c r="O25" s="137"/>
      <c r="P25" s="95"/>
      <c r="Q25" s="95"/>
      <c r="R25"/>
      <c r="S25"/>
      <c r="T25"/>
      <c r="U25"/>
      <c r="V25"/>
      <c r="W25"/>
      <c r="X25"/>
      <c r="Y25"/>
      <c r="Z25"/>
      <c r="AA25"/>
      <c r="AB25"/>
      <c r="AC25"/>
      <c r="AD25"/>
      <c r="AE25"/>
      <c r="AF25"/>
      <c r="AG25"/>
      <c r="AH25"/>
      <c r="AI25"/>
      <c r="AJ25"/>
    </row>
    <row r="26" spans="2:36" ht="15" customHeight="1">
      <c r="B26" s="136"/>
      <c r="C26" s="95"/>
      <c r="D26" s="95"/>
      <c r="E26" s="95"/>
      <c r="F26" s="95"/>
      <c r="G26" s="95"/>
      <c r="H26"/>
      <c r="I26"/>
      <c r="J26" s="195"/>
      <c r="K26" s="95"/>
      <c r="L26" s="95"/>
      <c r="M26" s="95"/>
      <c r="N26" s="95"/>
      <c r="O26" s="137"/>
      <c r="P26" s="95"/>
      <c r="Q26" s="95"/>
      <c r="R26"/>
      <c r="S26"/>
      <c r="T26"/>
      <c r="U26"/>
      <c r="V26"/>
      <c r="W26"/>
      <c r="X26"/>
      <c r="Y26"/>
      <c r="Z26"/>
      <c r="AA26"/>
      <c r="AB26"/>
      <c r="AC26"/>
      <c r="AD26"/>
      <c r="AE26"/>
      <c r="AF26"/>
      <c r="AG26"/>
      <c r="AH26"/>
      <c r="AI26"/>
      <c r="AJ26"/>
    </row>
    <row r="27" spans="2:36" ht="15" customHeight="1">
      <c r="B27" s="136"/>
      <c r="C27" s="95"/>
      <c r="D27" s="95"/>
      <c r="E27" s="95"/>
      <c r="F27" s="95"/>
      <c r="G27" s="95"/>
      <c r="H27"/>
      <c r="I27"/>
      <c r="J27" s="136"/>
      <c r="K27" s="95"/>
      <c r="L27" s="95"/>
      <c r="M27" s="95"/>
      <c r="O27" s="137"/>
      <c r="P27" s="95"/>
      <c r="Q27" s="95"/>
      <c r="R27"/>
      <c r="S27"/>
      <c r="T27"/>
      <c r="U27"/>
      <c r="V27"/>
      <c r="W27"/>
      <c r="X27"/>
      <c r="Y27"/>
      <c r="Z27"/>
      <c r="AA27"/>
      <c r="AB27"/>
      <c r="AC27"/>
      <c r="AD27"/>
      <c r="AE27"/>
      <c r="AF27"/>
      <c r="AG27"/>
      <c r="AH27"/>
      <c r="AI27"/>
      <c r="AJ27"/>
    </row>
    <row r="28" spans="2:36" ht="15" customHeight="1">
      <c r="B28" s="136"/>
      <c r="C28" s="95"/>
      <c r="D28" s="95"/>
      <c r="E28" s="95"/>
      <c r="F28" s="95"/>
      <c r="G28" s="95"/>
      <c r="H28"/>
      <c r="I28"/>
      <c r="J28" s="136"/>
      <c r="K28" s="95"/>
      <c r="L28" s="95"/>
      <c r="M28" s="95"/>
      <c r="N28" s="95"/>
      <c r="O28" s="137"/>
      <c r="P28" s="95"/>
      <c r="Q28" s="95"/>
      <c r="R28"/>
      <c r="S28"/>
      <c r="T28"/>
      <c r="U28"/>
      <c r="V28"/>
      <c r="W28"/>
      <c r="X28"/>
      <c r="Y28"/>
      <c r="Z28"/>
      <c r="AA28"/>
      <c r="AB28"/>
      <c r="AC28"/>
      <c r="AD28"/>
      <c r="AE28"/>
      <c r="AF28"/>
      <c r="AG28"/>
      <c r="AH28"/>
      <c r="AI28"/>
      <c r="AJ28"/>
    </row>
    <row r="29" spans="2:36" ht="15" customHeight="1">
      <c r="B29" s="136"/>
      <c r="C29" s="95"/>
      <c r="D29" s="95"/>
      <c r="E29" s="95"/>
      <c r="F29" s="95"/>
      <c r="G29" s="95"/>
      <c r="H29"/>
      <c r="I29"/>
      <c r="J29" s="196"/>
      <c r="K29" s="197"/>
      <c r="L29" s="95"/>
      <c r="M29" s="95"/>
      <c r="N29" s="198"/>
      <c r="O29" s="199"/>
      <c r="P29" s="95"/>
      <c r="Q29" s="95"/>
      <c r="R29"/>
      <c r="S29"/>
      <c r="T29"/>
      <c r="U29"/>
      <c r="V29"/>
      <c r="W29"/>
      <c r="X29"/>
      <c r="Y29"/>
      <c r="Z29"/>
      <c r="AA29"/>
      <c r="AB29"/>
      <c r="AC29"/>
      <c r="AD29"/>
      <c r="AE29"/>
      <c r="AF29"/>
      <c r="AG29"/>
      <c r="AH29"/>
      <c r="AI29"/>
      <c r="AJ29"/>
    </row>
    <row r="30" spans="2:36" ht="15" customHeight="1">
      <c r="B30" s="136"/>
      <c r="C30" s="95"/>
      <c r="D30" s="466" t="s">
        <v>981</v>
      </c>
      <c r="E30" s="95"/>
      <c r="F30" s="95"/>
      <c r="G30" s="467" t="s">
        <v>519</v>
      </c>
      <c r="H30" s="468">
        <v>75</v>
      </c>
      <c r="I30"/>
      <c r="J30" s="196"/>
      <c r="K30" s="197"/>
      <c r="L30" s="95"/>
      <c r="M30" s="95"/>
      <c r="N30" s="198"/>
      <c r="O30" s="199"/>
      <c r="P30" s="95"/>
      <c r="Q30" s="95"/>
      <c r="R30"/>
      <c r="S30"/>
      <c r="T30"/>
      <c r="U30"/>
      <c r="V30"/>
      <c r="W30"/>
      <c r="X30"/>
      <c r="Y30"/>
      <c r="Z30"/>
      <c r="AA30"/>
      <c r="AB30"/>
      <c r="AC30"/>
      <c r="AD30"/>
      <c r="AE30"/>
      <c r="AF30"/>
      <c r="AG30"/>
      <c r="AH30"/>
      <c r="AI30"/>
      <c r="AJ30"/>
    </row>
    <row r="31" spans="2:36" ht="15" customHeight="1">
      <c r="B31" s="136"/>
      <c r="C31" s="95"/>
      <c r="D31" s="466" t="s">
        <v>982</v>
      </c>
      <c r="E31" s="95"/>
      <c r="F31" s="95"/>
      <c r="G31" s="467" t="s">
        <v>365</v>
      </c>
      <c r="H31" s="468">
        <v>65</v>
      </c>
      <c r="I31"/>
      <c r="J31" s="196"/>
      <c r="K31" s="197"/>
      <c r="L31" s="95"/>
      <c r="M31" s="95"/>
      <c r="N31" s="198"/>
      <c r="O31" s="199"/>
      <c r="P31" s="95"/>
      <c r="Q31" s="95"/>
      <c r="R31"/>
      <c r="S31"/>
      <c r="T31"/>
      <c r="U31"/>
      <c r="V31"/>
      <c r="W31"/>
      <c r="X31"/>
      <c r="Y31"/>
      <c r="Z31"/>
      <c r="AA31"/>
      <c r="AB31"/>
      <c r="AC31"/>
      <c r="AD31"/>
      <c r="AE31"/>
      <c r="AF31"/>
      <c r="AG31"/>
      <c r="AH31"/>
      <c r="AI31"/>
      <c r="AJ31"/>
    </row>
    <row r="32" spans="2:36" ht="15" customHeight="1">
      <c r="B32" s="136"/>
      <c r="C32" s="95"/>
      <c r="D32" s="466" t="s">
        <v>983</v>
      </c>
      <c r="E32" s="95"/>
      <c r="F32" s="95"/>
      <c r="G32" s="467" t="s">
        <v>365</v>
      </c>
      <c r="H32" s="468">
        <v>50</v>
      </c>
      <c r="I32"/>
      <c r="J32" s="196"/>
      <c r="K32" s="197"/>
      <c r="L32" s="95"/>
      <c r="M32" s="95"/>
      <c r="N32" s="198"/>
      <c r="O32" s="199"/>
      <c r="P32" s="95"/>
      <c r="Q32" s="95"/>
      <c r="R32"/>
      <c r="S32"/>
      <c r="T32"/>
      <c r="U32"/>
      <c r="V32"/>
      <c r="W32"/>
      <c r="X32"/>
      <c r="Y32"/>
      <c r="Z32"/>
      <c r="AA32"/>
      <c r="AB32"/>
      <c r="AC32"/>
      <c r="AD32"/>
      <c r="AE32"/>
      <c r="AF32"/>
      <c r="AG32"/>
      <c r="AH32"/>
      <c r="AI32"/>
      <c r="AJ32"/>
    </row>
    <row r="33" spans="2:37" ht="15" customHeight="1">
      <c r="B33" s="136"/>
      <c r="C33" s="95"/>
      <c r="D33" s="466" t="s">
        <v>984</v>
      </c>
      <c r="E33" s="95"/>
      <c r="F33" s="95"/>
      <c r="G33" s="467" t="s">
        <v>365</v>
      </c>
      <c r="H33" s="468">
        <v>40</v>
      </c>
      <c r="I33"/>
      <c r="J33" s="196"/>
      <c r="K33" s="197"/>
      <c r="L33" s="95"/>
      <c r="M33" s="95"/>
      <c r="N33" s="198"/>
      <c r="O33" s="199"/>
      <c r="P33" s="95"/>
      <c r="Q33" s="95"/>
      <c r="R33"/>
      <c r="S33"/>
      <c r="T33"/>
      <c r="U33"/>
      <c r="V33"/>
      <c r="W33"/>
      <c r="X33"/>
      <c r="Y33"/>
      <c r="Z33"/>
      <c r="AA33"/>
      <c r="AB33"/>
      <c r="AC33"/>
      <c r="AD33"/>
      <c r="AE33"/>
      <c r="AF33"/>
      <c r="AG33"/>
      <c r="AH33"/>
      <c r="AI33"/>
      <c r="AJ33"/>
    </row>
    <row r="34" spans="2:37" ht="15" customHeight="1">
      <c r="B34" s="136"/>
      <c r="C34" s="95"/>
      <c r="D34" s="466" t="s">
        <v>985</v>
      </c>
      <c r="E34" s="95"/>
      <c r="F34" s="95"/>
      <c r="G34" s="467" t="s">
        <v>366</v>
      </c>
      <c r="H34" s="468">
        <v>40</v>
      </c>
      <c r="I34"/>
      <c r="J34" s="196"/>
      <c r="K34" s="197"/>
      <c r="L34" s="95"/>
      <c r="M34" s="95"/>
      <c r="N34" s="198"/>
      <c r="O34" s="199"/>
      <c r="P34" s="95"/>
      <c r="Q34" s="95"/>
      <c r="R34"/>
      <c r="S34"/>
      <c r="T34"/>
      <c r="U34"/>
      <c r="V34"/>
      <c r="W34"/>
      <c r="X34"/>
      <c r="Y34"/>
      <c r="Z34"/>
      <c r="AA34"/>
      <c r="AB34" s="86"/>
    </row>
    <row r="35" spans="2:37" ht="15" customHeight="1">
      <c r="B35" s="136"/>
      <c r="C35" s="95"/>
      <c r="D35" s="95"/>
      <c r="E35" s="95"/>
      <c r="F35" s="95"/>
      <c r="G35" s="95"/>
      <c r="H35" s="95"/>
      <c r="I35"/>
      <c r="J35" s="196"/>
      <c r="K35" s="95"/>
      <c r="L35" s="95"/>
      <c r="M35" s="95"/>
      <c r="N35" s="95"/>
      <c r="O35" s="137"/>
      <c r="P35" s="95"/>
      <c r="Q35" s="95"/>
      <c r="R35"/>
      <c r="S35"/>
      <c r="T35"/>
      <c r="U35"/>
      <c r="V35"/>
      <c r="W35"/>
      <c r="X35"/>
      <c r="Y35"/>
      <c r="Z35"/>
      <c r="AA35"/>
      <c r="AB35" s="86"/>
    </row>
    <row r="36" spans="2:37" ht="15.75" hidden="1" customHeight="1">
      <c r="B36" s="136"/>
      <c r="C36" s="95"/>
      <c r="D36" s="95"/>
      <c r="E36" s="95"/>
      <c r="F36" s="95"/>
      <c r="G36" s="95"/>
      <c r="H36" s="95"/>
      <c r="I36"/>
      <c r="J36" s="196"/>
      <c r="K36" s="95"/>
      <c r="L36" s="95"/>
      <c r="M36" s="95"/>
      <c r="N36" s="200"/>
      <c r="O36" s="137"/>
      <c r="P36" s="95"/>
      <c r="Q36" s="95"/>
      <c r="R36"/>
      <c r="S36"/>
      <c r="T36"/>
      <c r="U36"/>
      <c r="V36"/>
      <c r="W36"/>
      <c r="X36"/>
      <c r="Y36"/>
      <c r="Z36"/>
      <c r="AA36"/>
      <c r="AB36" s="86"/>
    </row>
    <row r="37" spans="2:37" ht="15.75" hidden="1" customHeight="1">
      <c r="B37" s="136"/>
      <c r="C37" s="95"/>
      <c r="D37" s="95"/>
      <c r="E37" s="95"/>
      <c r="F37" s="95"/>
      <c r="G37" s="95"/>
      <c r="H37" s="95"/>
      <c r="I37"/>
      <c r="J37" s="196"/>
      <c r="K37" s="95"/>
      <c r="L37" s="95"/>
      <c r="M37" s="95"/>
      <c r="N37" s="201"/>
      <c r="O37" s="137"/>
      <c r="P37" s="95"/>
      <c r="Q37" s="95"/>
      <c r="R37"/>
      <c r="S37"/>
      <c r="T37"/>
      <c r="U37"/>
      <c r="V37"/>
      <c r="W37"/>
      <c r="X37"/>
      <c r="Y37"/>
      <c r="Z37"/>
      <c r="AA37"/>
      <c r="AB37" s="86"/>
    </row>
    <row r="38" spans="2:37" ht="15.75" hidden="1" customHeight="1">
      <c r="B38" s="136"/>
      <c r="C38" s="81"/>
      <c r="D38" s="95"/>
      <c r="E38" s="95"/>
      <c r="F38" s="95"/>
      <c r="G38" s="95"/>
      <c r="H38" s="95"/>
      <c r="I38"/>
      <c r="J38" s="136"/>
      <c r="K38" s="202"/>
      <c r="L38" s="95"/>
      <c r="M38" s="95"/>
      <c r="N38" s="95"/>
      <c r="O38" s="137"/>
      <c r="P38" s="95"/>
      <c r="Q38" s="95"/>
      <c r="R38"/>
      <c r="S38"/>
      <c r="T38"/>
      <c r="U38"/>
      <c r="V38"/>
      <c r="W38"/>
      <c r="X38"/>
      <c r="Y38"/>
      <c r="Z38"/>
      <c r="AA38"/>
      <c r="AB38" s="86"/>
    </row>
    <row r="39" spans="2:37" ht="15" customHeight="1" thickBot="1">
      <c r="B39" s="203"/>
      <c r="C39" s="178"/>
      <c r="D39" s="178"/>
      <c r="E39" s="552"/>
      <c r="F39" s="178"/>
      <c r="G39" s="178"/>
      <c r="H39"/>
      <c r="I39"/>
      <c r="J39" s="852"/>
      <c r="K39" s="853"/>
      <c r="L39" s="95"/>
      <c r="M39" s="95"/>
      <c r="N39" s="850"/>
      <c r="O39" s="851"/>
      <c r="P39" s="95"/>
      <c r="Q39" s="95"/>
      <c r="R39"/>
      <c r="S39"/>
      <c r="T39"/>
      <c r="U39"/>
      <c r="V39"/>
      <c r="W39"/>
      <c r="X39"/>
      <c r="Y39"/>
      <c r="Z39"/>
      <c r="AA39"/>
    </row>
    <row r="40" spans="2:37" ht="18" customHeight="1" thickBot="1">
      <c r="B40" s="206" t="s">
        <v>1049</v>
      </c>
      <c r="C40" s="207"/>
      <c r="D40" s="208"/>
      <c r="E40" s="207"/>
      <c r="F40" s="207"/>
      <c r="G40" s="207"/>
      <c r="H40" s="209"/>
      <c r="I40" s="210"/>
      <c r="J40" s="207"/>
      <c r="K40" s="207"/>
      <c r="L40" s="207"/>
      <c r="M40" s="211"/>
      <c r="N40" s="211"/>
      <c r="O40" s="212"/>
      <c r="R40"/>
      <c r="S40"/>
      <c r="T40"/>
      <c r="U40"/>
      <c r="V40"/>
      <c r="W40"/>
      <c r="X40"/>
      <c r="Y40"/>
      <c r="Z40"/>
      <c r="AA40"/>
    </row>
    <row r="41" spans="2:37" ht="14.25">
      <c r="B41" s="846"/>
      <c r="C41" s="236"/>
      <c r="D41" s="237"/>
      <c r="E41" s="236"/>
      <c r="F41" s="236"/>
      <c r="G41" s="236"/>
      <c r="H41" s="236"/>
      <c r="I41" s="236"/>
      <c r="J41" s="236"/>
      <c r="K41" s="470"/>
      <c r="L41" s="238"/>
      <c r="M41" s="239"/>
      <c r="N41" s="239"/>
      <c r="O41" s="240"/>
      <c r="R41"/>
      <c r="S41"/>
      <c r="T41"/>
      <c r="U41"/>
      <c r="V41"/>
      <c r="W41"/>
      <c r="X41"/>
      <c r="Y41"/>
      <c r="Z41"/>
      <c r="AA41"/>
    </row>
    <row r="42" spans="2:37" ht="15">
      <c r="B42" s="136"/>
      <c r="C42" s="845" t="str">
        <f>R46</f>
        <v>① 飛沫感染対策として有効に働く項目</v>
      </c>
      <c r="D42" s="466"/>
      <c r="E42" s="466"/>
      <c r="F42" s="466"/>
      <c r="G42" s="466"/>
      <c r="H42" s="466"/>
      <c r="I42" s="845" t="str">
        <f>U46</f>
        <v>② 空気感染対策として有効に働く項目</v>
      </c>
      <c r="J42" s="466"/>
      <c r="K42" s="466"/>
      <c r="L42" s="619"/>
      <c r="M42" s="466"/>
      <c r="N42" s="466"/>
      <c r="O42" s="620"/>
      <c r="R42"/>
      <c r="S42"/>
      <c r="T42"/>
      <c r="U42"/>
      <c r="V42"/>
      <c r="W42"/>
      <c r="X42"/>
      <c r="Y42"/>
      <c r="Z42"/>
      <c r="AA42"/>
    </row>
    <row r="43" spans="2:37" ht="15" customHeight="1">
      <c r="B43" s="136"/>
      <c r="C43" s="466"/>
      <c r="D43" s="466"/>
      <c r="E43" s="466"/>
      <c r="F43" s="466"/>
      <c r="G43" s="621" t="s">
        <v>496</v>
      </c>
      <c r="H43" s="627">
        <f>S46</f>
        <v>3</v>
      </c>
      <c r="I43" s="466"/>
      <c r="L43" s="466"/>
      <c r="M43" s="625" t="s">
        <v>496</v>
      </c>
      <c r="N43" s="627">
        <f>V46</f>
        <v>3</v>
      </c>
      <c r="O43" s="626"/>
      <c r="R43"/>
      <c r="S43"/>
      <c r="T43"/>
      <c r="U43"/>
      <c r="V43"/>
      <c r="W43"/>
      <c r="X43"/>
      <c r="Y43"/>
      <c r="Z43"/>
      <c r="AA43"/>
    </row>
    <row r="44" spans="2:37" ht="15" customHeight="1">
      <c r="B44" s="136"/>
      <c r="C44" s="466"/>
      <c r="D44" s="466"/>
      <c r="E44" s="466"/>
      <c r="F44" s="466"/>
      <c r="G44" s="466"/>
      <c r="H44" s="466"/>
      <c r="I44" s="466"/>
      <c r="J44" s="466"/>
      <c r="K44" s="466"/>
      <c r="L44" s="466"/>
      <c r="M44" s="466"/>
      <c r="N44" s="466"/>
      <c r="O44" s="620"/>
      <c r="S44" s="95"/>
      <c r="AA44" s="86"/>
      <c r="AB44" s="86"/>
      <c r="AC44" s="213"/>
      <c r="AG44" s="213"/>
      <c r="AH44" s="213"/>
      <c r="AJ44" s="213"/>
    </row>
    <row r="45" spans="2:37" ht="15" customHeight="1">
      <c r="B45" s="136"/>
      <c r="C45" s="466"/>
      <c r="D45" s="466"/>
      <c r="E45" s="466"/>
      <c r="F45" s="466"/>
      <c r="G45" s="466"/>
      <c r="H45" s="466"/>
      <c r="I45" s="466"/>
      <c r="J45" s="466"/>
      <c r="K45" s="466"/>
      <c r="L45" s="466"/>
      <c r="M45" s="466"/>
      <c r="N45" s="466"/>
      <c r="O45" s="620"/>
      <c r="R45" s="1"/>
      <c r="S45" s="1" t="s">
        <v>134</v>
      </c>
      <c r="T45" s="1" t="s">
        <v>74</v>
      </c>
      <c r="U45" s="1"/>
      <c r="V45" s="1" t="s">
        <v>134</v>
      </c>
      <c r="W45" s="1" t="s">
        <v>74</v>
      </c>
      <c r="X45" s="1"/>
      <c r="Y45" s="1" t="s">
        <v>134</v>
      </c>
      <c r="Z45" s="1" t="s">
        <v>74</v>
      </c>
      <c r="AA45" s="86"/>
      <c r="AB45" s="86"/>
    </row>
    <row r="46" spans="2:37" ht="15" customHeight="1">
      <c r="B46" s="136"/>
      <c r="C46" s="466"/>
      <c r="D46" s="466"/>
      <c r="E46" s="466"/>
      <c r="F46" s="466"/>
      <c r="G46" s="466"/>
      <c r="H46" s="466"/>
      <c r="I46" s="466"/>
      <c r="J46" s="466"/>
      <c r="K46" s="466"/>
      <c r="L46" s="466"/>
      <c r="M46" s="466"/>
      <c r="N46" s="466"/>
      <c r="O46" s="620"/>
      <c r="R46" s="1" t="str">
        <f>スコア!B96</f>
        <v>① 飛沫感染対策として有効に働く項目</v>
      </c>
      <c r="S46" s="568">
        <f>スコア!I96</f>
        <v>3</v>
      </c>
      <c r="T46" s="568">
        <f>スコア!O96</f>
        <v>3.0000000000000004</v>
      </c>
      <c r="U46" s="1" t="str">
        <f>スコア!B102</f>
        <v>② 空気感染対策として有効に働く項目</v>
      </c>
      <c r="V46" s="568">
        <f>スコア!I102</f>
        <v>3</v>
      </c>
      <c r="W46" s="568">
        <f>スコア!O102</f>
        <v>3.0000000000000004</v>
      </c>
      <c r="X46" s="1" t="str">
        <f>スコア!B111</f>
        <v>③ その他、感染症流行時に有効に働く項目</v>
      </c>
      <c r="Y46" s="568">
        <f>スコア!I111</f>
        <v>3</v>
      </c>
      <c r="Z46" s="568">
        <f>スコア!O111</f>
        <v>3</v>
      </c>
      <c r="AA46" s="86"/>
      <c r="AB46" s="86"/>
    </row>
    <row r="47" spans="2:37" ht="15" customHeight="1">
      <c r="B47" s="136"/>
      <c r="C47" s="466"/>
      <c r="D47" s="466"/>
      <c r="E47" s="466"/>
      <c r="F47" s="466"/>
      <c r="G47" s="466"/>
      <c r="H47" s="466"/>
      <c r="I47" s="466"/>
      <c r="J47" s="466"/>
      <c r="K47" s="466"/>
      <c r="L47" s="466"/>
      <c r="M47" s="466"/>
      <c r="N47" s="466"/>
      <c r="O47" s="620"/>
      <c r="S47" s="95"/>
      <c r="AA47" s="86"/>
      <c r="AB47"/>
      <c r="AC47"/>
      <c r="AD47"/>
      <c r="AF47" s="1"/>
      <c r="AG47" s="1" t="s">
        <v>134</v>
      </c>
      <c r="AH47" s="1" t="s">
        <v>74</v>
      </c>
      <c r="AI47" s="1"/>
      <c r="AJ47" s="1" t="s">
        <v>134</v>
      </c>
      <c r="AK47" s="1" t="s">
        <v>74</v>
      </c>
    </row>
    <row r="48" spans="2:37" ht="15" customHeight="1">
      <c r="B48" s="136"/>
      <c r="C48" s="466"/>
      <c r="D48" s="466"/>
      <c r="E48" s="466"/>
      <c r="F48" s="466"/>
      <c r="G48" s="466"/>
      <c r="H48" s="466"/>
      <c r="I48" s="466"/>
      <c r="J48" s="466"/>
      <c r="K48" s="466"/>
      <c r="L48" s="466"/>
      <c r="M48" s="466"/>
      <c r="N48" s="466"/>
      <c r="O48" s="620"/>
      <c r="R48" s="1"/>
      <c r="S48" s="1" t="s">
        <v>134</v>
      </c>
      <c r="T48" s="1" t="s">
        <v>135</v>
      </c>
      <c r="U48" s="1"/>
      <c r="V48" s="1" t="s">
        <v>134</v>
      </c>
      <c r="W48" s="1" t="s">
        <v>135</v>
      </c>
      <c r="X48" s="1"/>
      <c r="Y48" s="1" t="s">
        <v>134</v>
      </c>
      <c r="Z48" s="1" t="s">
        <v>135</v>
      </c>
      <c r="AA48" s="86"/>
      <c r="AB48" s="95" t="s">
        <v>453</v>
      </c>
      <c r="AC48"/>
      <c r="AD48"/>
      <c r="AF48" s="1"/>
      <c r="AG48" s="568">
        <f>スコア!J91</f>
        <v>0</v>
      </c>
      <c r="AH48" s="568">
        <f>スコア!O91</f>
        <v>0</v>
      </c>
      <c r="AI48" s="1"/>
      <c r="AJ48" s="568">
        <f>スコア!J92</f>
        <v>0</v>
      </c>
      <c r="AK48" s="568">
        <f>スコア!O92</f>
        <v>0</v>
      </c>
    </row>
    <row r="49" spans="2:37" ht="15" customHeight="1">
      <c r="B49" s="136"/>
      <c r="C49" s="466"/>
      <c r="D49" s="466"/>
      <c r="E49" s="466"/>
      <c r="F49" s="466"/>
      <c r="G49" s="466"/>
      <c r="H49" s="466"/>
      <c r="I49" s="466"/>
      <c r="J49" s="466"/>
      <c r="K49" s="466"/>
      <c r="L49" s="466"/>
      <c r="M49" s="466"/>
      <c r="N49" s="466"/>
      <c r="O49" s="620"/>
      <c r="R49" s="1" t="str">
        <f>スコア!L97</f>
        <v>空間の形状・自由さ</v>
      </c>
      <c r="S49" s="568">
        <f>IF(スコア!F97="-",0,スコア!F97)</f>
        <v>3</v>
      </c>
      <c r="T49" s="1" t="str">
        <f>IF(S49=0,"N.A.","")</f>
        <v/>
      </c>
      <c r="U49" s="1" t="str">
        <f>スコア!L103</f>
        <v>空調方式および個別制御性</v>
      </c>
      <c r="V49" s="568">
        <f>IF(スコア!F103="-",0,スコア!F103)</f>
        <v>3</v>
      </c>
      <c r="W49" s="1" t="str">
        <f>IF(V49=0,"N.A.","")</f>
        <v/>
      </c>
      <c r="X49" s="1" t="str">
        <f>スコア!L112</f>
        <v>設備機器の区画別運用の可変性</v>
      </c>
      <c r="Y49" s="568">
        <f>IF(スコア!IF112="-",0,スコア!F112)</f>
        <v>3</v>
      </c>
      <c r="Z49" s="1" t="str">
        <f>IF(Y49=0,"N.A.","")</f>
        <v/>
      </c>
      <c r="AA49" s="86"/>
      <c r="AC49" s="1" t="s">
        <v>134</v>
      </c>
      <c r="AD49" s="1" t="s">
        <v>135</v>
      </c>
      <c r="AI49" s="848" t="s">
        <v>1030</v>
      </c>
      <c r="AJ49" s="219"/>
    </row>
    <row r="50" spans="2:37" ht="15" customHeight="1">
      <c r="B50" s="136"/>
      <c r="C50" s="466"/>
      <c r="D50" s="466"/>
      <c r="E50" s="466"/>
      <c r="F50" s="466"/>
      <c r="G50" s="466"/>
      <c r="H50" s="466"/>
      <c r="I50" s="466"/>
      <c r="J50" s="466"/>
      <c r="K50" s="466"/>
      <c r="L50" s="466"/>
      <c r="M50" s="466"/>
      <c r="N50" s="466"/>
      <c r="O50" s="620"/>
      <c r="R50" s="1" t="str">
        <f>スコア!L98</f>
        <v>広さ</v>
      </c>
      <c r="S50" s="568">
        <f>IF(スコア!F98="-",0,スコア!F98)</f>
        <v>3</v>
      </c>
      <c r="T50" s="1" t="str">
        <f t="shared" ref="T50:T53" si="0">IF(S50=0,"N.A.","")</f>
        <v/>
      </c>
      <c r="U50" s="1" t="str">
        <f>スコア!L104</f>
        <v>換気量</v>
      </c>
      <c r="V50" s="568">
        <f>IF(スコア!F104="-",0,スコア!F104)</f>
        <v>3</v>
      </c>
      <c r="W50" s="1" t="str">
        <f t="shared" ref="W50:W56" si="1">IF(V50=0,"N.A.","")</f>
        <v/>
      </c>
      <c r="X50" s="1" t="str">
        <f>スコア!L113</f>
        <v>情報共有インフラ</v>
      </c>
      <c r="Y50" s="568">
        <f>IF(スコア!IF113="-",0,スコア!F113)</f>
        <v>3</v>
      </c>
      <c r="Z50" s="1" t="str">
        <f>IF(Y50=0,"N.A.","")</f>
        <v/>
      </c>
      <c r="AA50" s="86"/>
      <c r="AB50" s="559" t="s">
        <v>442</v>
      </c>
      <c r="AC50" s="831">
        <f>ROUNDDOWN(スコア!AL8,1)</f>
        <v>3</v>
      </c>
      <c r="AD50" s="1" t="str">
        <f>IF(AC50=0,"N.A.","")</f>
        <v/>
      </c>
      <c r="AF50" s="1"/>
      <c r="AG50" s="1" t="s">
        <v>134</v>
      </c>
      <c r="AH50" s="1" t="s">
        <v>135</v>
      </c>
      <c r="AI50" s="1"/>
      <c r="AJ50" s="1" t="s">
        <v>134</v>
      </c>
      <c r="AK50" s="1" t="s">
        <v>135</v>
      </c>
    </row>
    <row r="51" spans="2:37" ht="15" customHeight="1">
      <c r="B51" s="136"/>
      <c r="C51" s="466"/>
      <c r="D51" s="466"/>
      <c r="E51" s="466"/>
      <c r="F51" s="466"/>
      <c r="G51" s="466"/>
      <c r="H51" s="466"/>
      <c r="I51" s="466"/>
      <c r="J51" s="466"/>
      <c r="K51" s="466"/>
      <c r="L51" s="466"/>
      <c r="M51" s="466"/>
      <c r="N51" s="466"/>
      <c r="O51" s="620"/>
      <c r="R51" s="1" t="str">
        <f>スコア!L99</f>
        <v>ＯＡ機器等の充実度</v>
      </c>
      <c r="S51" s="568">
        <f>IF(スコア!F99="-",0,スコア!F99)</f>
        <v>3</v>
      </c>
      <c r="T51" s="1" t="str">
        <f t="shared" si="0"/>
        <v/>
      </c>
      <c r="U51" s="1" t="str">
        <f>スコア!L105</f>
        <v>自然換気性能</v>
      </c>
      <c r="V51" s="568">
        <f>IF(スコア!F105="-",0,スコア!F105)</f>
        <v>3</v>
      </c>
      <c r="W51" s="1" t="str">
        <f t="shared" si="1"/>
        <v/>
      </c>
      <c r="X51" s="1" t="str">
        <f>スコア!L114</f>
        <v>健康維持・増進プログラム</v>
      </c>
      <c r="Y51" s="568">
        <f>IF(スコア!IF114="-",0,スコア!F114)</f>
        <v>3</v>
      </c>
      <c r="Z51" s="1" t="str">
        <f>IF(Y51=0,"N.A.","")</f>
        <v/>
      </c>
      <c r="AA51" s="86"/>
      <c r="AB51" s="559" t="s">
        <v>443</v>
      </c>
      <c r="AC51" s="831">
        <f>ROUNDDOWN(スコア!AM8,1)</f>
        <v>3</v>
      </c>
      <c r="AD51" s="1" t="str">
        <f t="shared" ref="AD51:AD53" si="2">IF(AC51=0,"N.A.","")</f>
        <v/>
      </c>
      <c r="AF51" s="1"/>
      <c r="AG51" s="568"/>
      <c r="AH51" s="830" t="str">
        <f t="shared" ref="AH51:AH52" si="3">IF(AG51=0,"N.A.","")</f>
        <v>N.A.</v>
      </c>
      <c r="AI51" s="1" t="s">
        <v>976</v>
      </c>
      <c r="AJ51" s="568">
        <f>ROUNDDOWN(スコア!AS94,1)</f>
        <v>3</v>
      </c>
      <c r="AK51" s="1" t="str">
        <f>IF(AJ51=0,"N.A.","")</f>
        <v/>
      </c>
    </row>
    <row r="52" spans="2:37" ht="18" customHeight="1">
      <c r="B52" s="623"/>
      <c r="C52" s="236"/>
      <c r="D52" s="237"/>
      <c r="E52" s="236"/>
      <c r="F52" s="236"/>
      <c r="G52" s="236"/>
      <c r="H52" s="236"/>
      <c r="I52" s="847"/>
      <c r="J52" s="236"/>
      <c r="K52" s="470"/>
      <c r="L52" s="844"/>
      <c r="M52" s="239"/>
      <c r="N52" s="239"/>
      <c r="O52" s="240"/>
      <c r="R52" s="1" t="str">
        <f>スコア!L100</f>
        <v>高度情報通信インフラ</v>
      </c>
      <c r="S52" s="568">
        <f>IF(スコア!F100="-",0,スコア!F100)</f>
        <v>3</v>
      </c>
      <c r="T52" s="1" t="str">
        <f t="shared" si="0"/>
        <v/>
      </c>
      <c r="U52" s="1" t="str">
        <f>スコア!L106</f>
        <v>維持管理用機能の確保</v>
      </c>
      <c r="V52" s="568">
        <f>IF(スコア!F106="-",0,スコア!F106)</f>
        <v>3</v>
      </c>
      <c r="W52" s="1" t="str">
        <f t="shared" si="1"/>
        <v/>
      </c>
      <c r="X52" s="1"/>
      <c r="Y52" s="568"/>
      <c r="Z52" s="1" t="str">
        <f>IF(Y52=0,"N.A.","")</f>
        <v>N.A.</v>
      </c>
      <c r="AA52" s="86"/>
      <c r="AB52" s="559" t="s">
        <v>444</v>
      </c>
      <c r="AC52" s="831">
        <f>ROUNDDOWN(スコア!AN8,1)</f>
        <v>3</v>
      </c>
      <c r="AD52" s="1" t="str">
        <f t="shared" si="2"/>
        <v/>
      </c>
      <c r="AF52" s="1"/>
      <c r="AG52" s="568"/>
      <c r="AH52" s="830" t="str">
        <f t="shared" si="3"/>
        <v>N.A.</v>
      </c>
      <c r="AI52" s="1" t="s">
        <v>977</v>
      </c>
      <c r="AJ52" s="568">
        <f>ROUNDDOWN(スコア!AR97,1)</f>
        <v>3</v>
      </c>
      <c r="AK52" s="1" t="str">
        <f>IF(AJ52=0,"N.A.","")</f>
        <v/>
      </c>
    </row>
    <row r="53" spans="2:37" ht="15">
      <c r="B53" s="136"/>
      <c r="C53" s="845" t="str">
        <f>X46</f>
        <v>③ その他、感染症流行時に有効に働く項目</v>
      </c>
      <c r="D53" s="466"/>
      <c r="E53" s="466"/>
      <c r="F53" s="466"/>
      <c r="G53" s="466"/>
      <c r="H53" s="466"/>
      <c r="I53" s="848"/>
      <c r="J53" s="466"/>
      <c r="K53" s="466"/>
      <c r="L53" s="379"/>
      <c r="M53" s="466"/>
      <c r="N53" s="466"/>
      <c r="O53" s="620"/>
      <c r="R53" s="1" t="str">
        <f>スコア!L101</f>
        <v>健康維持・増進プログラム</v>
      </c>
      <c r="S53" s="568">
        <f>IF(スコア!F101="-",0,スコア!F101)</f>
        <v>3</v>
      </c>
      <c r="T53" s="1" t="str">
        <f t="shared" si="0"/>
        <v/>
      </c>
      <c r="U53" s="1" t="str">
        <f>スコア!L107</f>
        <v>維持保全計画</v>
      </c>
      <c r="V53" s="568">
        <f>IF(スコア!F107="-",0,スコア!F107)</f>
        <v>3</v>
      </c>
      <c r="W53" s="1" t="str">
        <f t="shared" si="1"/>
        <v/>
      </c>
      <c r="X53" s="1"/>
      <c r="Y53" s="568"/>
      <c r="Z53" s="1" t="str">
        <f>IF(Y53=0,"N.A.","")</f>
        <v>N.A.</v>
      </c>
      <c r="AA53" s="86"/>
      <c r="AB53" s="560" t="s">
        <v>445</v>
      </c>
      <c r="AC53" s="831">
        <f>ROUNDDOWN(スコア!AO8,1)</f>
        <v>3</v>
      </c>
      <c r="AD53" s="1" t="str">
        <f t="shared" si="2"/>
        <v/>
      </c>
      <c r="AF53" s="1"/>
      <c r="AG53" s="568"/>
      <c r="AH53" s="830" t="str">
        <f>IF(AG53=0,"N.A.","")</f>
        <v>N.A.</v>
      </c>
      <c r="AI53" s="1" t="s">
        <v>978</v>
      </c>
      <c r="AJ53" s="568">
        <f>ROUNDDOWN(スコア!AR98,1)</f>
        <v>3</v>
      </c>
      <c r="AK53" s="1" t="str">
        <f>IF(AJ53=0,"N.A.","")</f>
        <v/>
      </c>
    </row>
    <row r="54" spans="2:37" ht="14.25">
      <c r="B54" s="214"/>
      <c r="C54" s="466"/>
      <c r="D54" s="466"/>
      <c r="E54" s="466"/>
      <c r="G54" s="625" t="s">
        <v>500</v>
      </c>
      <c r="H54" s="627">
        <f>Y46</f>
        <v>3</v>
      </c>
      <c r="I54" s="624"/>
      <c r="J54" s="625"/>
      <c r="K54" s="627"/>
      <c r="L54" s="466"/>
      <c r="M54" s="466"/>
      <c r="N54" s="466"/>
      <c r="O54" s="620"/>
      <c r="S54"/>
      <c r="U54" s="1" t="str">
        <f>スコア!L108</f>
        <v>定期調査・検査報告書</v>
      </c>
      <c r="V54" s="568">
        <f>IF(スコア!F108="-",0,スコア!F108)</f>
        <v>3</v>
      </c>
      <c r="W54" s="1" t="str">
        <f t="shared" si="1"/>
        <v/>
      </c>
      <c r="AA54" s="86"/>
      <c r="AB54" s="86"/>
    </row>
    <row r="55" spans="2:37" ht="14.25">
      <c r="B55" s="214"/>
      <c r="C55" s="466"/>
      <c r="D55" s="466"/>
      <c r="E55" s="466"/>
      <c r="F55" s="466"/>
      <c r="G55" s="466"/>
      <c r="H55" s="466"/>
      <c r="I55" s="624"/>
      <c r="J55" s="466"/>
      <c r="K55" s="466"/>
      <c r="L55" s="466"/>
      <c r="M55" s="466"/>
      <c r="N55" s="466"/>
      <c r="O55" s="620"/>
      <c r="S55"/>
      <c r="U55" s="1" t="str">
        <f>スコア!L109</f>
        <v>維持管理レベル</v>
      </c>
      <c r="V55" s="568">
        <f>IF(スコア!F109="-",0,スコア!F109)</f>
        <v>3</v>
      </c>
      <c r="W55" s="1" t="str">
        <f t="shared" si="1"/>
        <v/>
      </c>
      <c r="AA55" s="86"/>
      <c r="AB55" s="86"/>
    </row>
    <row r="56" spans="2:37" ht="15.75" customHeight="1">
      <c r="B56" s="214"/>
      <c r="C56"/>
      <c r="F56"/>
      <c r="G56"/>
      <c r="H56"/>
      <c r="I56" s="556"/>
      <c r="J56"/>
      <c r="K56"/>
      <c r="L56"/>
      <c r="M56"/>
      <c r="N56"/>
      <c r="O56" s="622"/>
      <c r="S56"/>
      <c r="U56" s="1" t="str">
        <f>スコア!L110</f>
        <v>健康維持・増進プログラム</v>
      </c>
      <c r="V56" s="568">
        <f>IF(スコア!F110="-",0,スコア!F110)</f>
        <v>3</v>
      </c>
      <c r="W56" s="1" t="str">
        <f t="shared" si="1"/>
        <v/>
      </c>
      <c r="AA56" s="86"/>
      <c r="AB56" s="86"/>
    </row>
    <row r="57" spans="2:37" ht="15.75" customHeight="1">
      <c r="B57" s="214"/>
      <c r="C57"/>
      <c r="D57"/>
      <c r="E57"/>
      <c r="F57"/>
      <c r="G57"/>
      <c r="H57"/>
      <c r="I57" s="556"/>
      <c r="J57"/>
      <c r="K57"/>
      <c r="L57"/>
      <c r="M57"/>
      <c r="N57"/>
      <c r="O57" s="622"/>
      <c r="S57"/>
      <c r="Z57"/>
      <c r="AA57"/>
      <c r="AB57"/>
      <c r="AC57"/>
    </row>
    <row r="58" spans="2:37" ht="15.75" customHeight="1">
      <c r="B58" s="218"/>
      <c r="I58" s="609"/>
      <c r="J58" s="749"/>
      <c r="O58" s="123"/>
      <c r="S58"/>
      <c r="U58"/>
      <c r="V58"/>
      <c r="W58"/>
      <c r="X58"/>
      <c r="Y58"/>
      <c r="Z58"/>
      <c r="AA58"/>
      <c r="AB58"/>
      <c r="AC58"/>
      <c r="AD58"/>
    </row>
    <row r="59" spans="2:37" ht="15.75" customHeight="1">
      <c r="B59" s="218"/>
      <c r="I59" s="609"/>
      <c r="O59" s="123"/>
      <c r="S59"/>
      <c r="T59"/>
      <c r="U59"/>
      <c r="V59"/>
      <c r="W59"/>
      <c r="X59"/>
      <c r="Y59"/>
      <c r="Z59"/>
      <c r="AA59"/>
      <c r="AB59"/>
      <c r="AC59"/>
      <c r="AD59"/>
    </row>
    <row r="60" spans="2:37" ht="15.75" customHeight="1">
      <c r="B60" s="218"/>
      <c r="I60" s="609"/>
      <c r="O60" s="123"/>
      <c r="S60"/>
      <c r="T60"/>
      <c r="U60"/>
      <c r="V60"/>
      <c r="W60"/>
      <c r="X60"/>
      <c r="Y60"/>
      <c r="Z60"/>
      <c r="AA60"/>
      <c r="AB60"/>
      <c r="AC60"/>
      <c r="AD60"/>
      <c r="AE60"/>
    </row>
    <row r="61" spans="2:37" ht="15.75" customHeight="1">
      <c r="B61" s="218"/>
      <c r="I61" s="609"/>
      <c r="O61" s="123"/>
      <c r="T61"/>
      <c r="U61"/>
      <c r="V61"/>
      <c r="W61"/>
      <c r="X61"/>
      <c r="Y61"/>
      <c r="Z61"/>
      <c r="AA61"/>
      <c r="AB61"/>
      <c r="AC61"/>
      <c r="AD61"/>
      <c r="AE61"/>
    </row>
    <row r="62" spans="2:37" ht="15.75" customHeight="1" thickBot="1">
      <c r="B62" s="220"/>
      <c r="C62" s="221"/>
      <c r="D62" s="222"/>
      <c r="E62" s="221"/>
      <c r="F62" s="223"/>
      <c r="G62" s="223"/>
      <c r="H62" s="223"/>
      <c r="I62" s="829"/>
      <c r="J62" s="179"/>
      <c r="K62" s="179"/>
      <c r="L62" s="179"/>
      <c r="M62" s="224"/>
      <c r="N62" s="224"/>
      <c r="O62" s="225"/>
      <c r="T62"/>
      <c r="U62"/>
      <c r="V62"/>
      <c r="W62"/>
      <c r="X62"/>
      <c r="Y62"/>
      <c r="Z62"/>
      <c r="AA62"/>
      <c r="AB62"/>
      <c r="AC62"/>
      <c r="AD62"/>
      <c r="AE62"/>
    </row>
    <row r="63" spans="2:37" ht="6" customHeight="1" thickBot="1">
      <c r="B63" s="226"/>
      <c r="C63" s="217"/>
      <c r="D63" s="227"/>
      <c r="T63"/>
      <c r="U63"/>
      <c r="V63"/>
      <c r="W63"/>
      <c r="X63"/>
      <c r="Y63"/>
      <c r="Z63"/>
      <c r="AA63"/>
      <c r="AB63"/>
      <c r="AC63"/>
    </row>
    <row r="64" spans="2:37" ht="15.75">
      <c r="B64" s="189" t="s">
        <v>232</v>
      </c>
      <c r="C64" s="229"/>
      <c r="D64" s="230"/>
      <c r="E64" s="229"/>
      <c r="F64" s="229"/>
      <c r="G64" s="229"/>
      <c r="H64" s="231"/>
      <c r="I64" s="232"/>
      <c r="J64" s="229"/>
      <c r="K64" s="229"/>
      <c r="L64" s="229"/>
      <c r="M64" s="233"/>
      <c r="N64" s="233"/>
      <c r="O64" s="234"/>
      <c r="R64"/>
      <c r="S64"/>
      <c r="T64"/>
      <c r="U64"/>
      <c r="V64"/>
      <c r="W64"/>
      <c r="X64"/>
      <c r="Y64"/>
      <c r="Z64"/>
      <c r="AA64"/>
      <c r="AB64"/>
      <c r="AC64"/>
    </row>
    <row r="65" spans="1:28" ht="14.25">
      <c r="B65" s="235" t="s">
        <v>233</v>
      </c>
      <c r="C65" s="236"/>
      <c r="D65" s="237"/>
      <c r="E65" s="236"/>
      <c r="F65" s="236"/>
      <c r="G65" s="236"/>
      <c r="H65" s="236"/>
      <c r="I65" s="236"/>
      <c r="J65" s="236"/>
      <c r="K65" s="470"/>
      <c r="L65" s="720" t="s">
        <v>808</v>
      </c>
      <c r="M65" s="239"/>
      <c r="N65" s="239"/>
      <c r="O65" s="240"/>
      <c r="R65" s="241"/>
      <c r="S65"/>
      <c r="T65" s="86"/>
      <c r="U65"/>
      <c r="V65"/>
      <c r="W65"/>
      <c r="X65"/>
      <c r="Y65"/>
      <c r="Z65" s="228"/>
      <c r="AA65" s="86"/>
      <c r="AB65" s="86"/>
    </row>
    <row r="66" spans="1:28" ht="52.5" customHeight="1">
      <c r="B66" s="890" t="str">
        <f>IF(配慮!D4=配慮!C4,"",配慮!D4)</f>
        <v/>
      </c>
      <c r="C66" s="891"/>
      <c r="D66" s="891"/>
      <c r="E66" s="891"/>
      <c r="F66" s="891"/>
      <c r="G66" s="891"/>
      <c r="H66" s="891"/>
      <c r="I66" s="891"/>
      <c r="J66" s="891"/>
      <c r="K66" s="891"/>
      <c r="L66" s="892" t="str">
        <f>IF(配慮!D11=配慮!C11,"",配慮!D11)</f>
        <v/>
      </c>
      <c r="M66" s="893"/>
      <c r="N66" s="893"/>
      <c r="O66" s="894"/>
      <c r="R66" s="86"/>
      <c r="S66"/>
      <c r="T66" s="86"/>
      <c r="U66"/>
      <c r="V66"/>
      <c r="W66"/>
      <c r="X66"/>
      <c r="Y66"/>
      <c r="Z66" s="228"/>
      <c r="AA66" s="86"/>
      <c r="AB66" s="86"/>
    </row>
    <row r="67" spans="1:28" ht="15">
      <c r="B67" s="242" t="str">
        <f>R46</f>
        <v>① 飛沫感染対策として有効に働く項目</v>
      </c>
      <c r="C67" s="239"/>
      <c r="D67" s="239"/>
      <c r="E67" s="239"/>
      <c r="F67" s="239"/>
      <c r="G67" s="243"/>
      <c r="H67" s="244" t="str">
        <f>U46</f>
        <v>② 空気感染対策として有効に働く項目</v>
      </c>
      <c r="I67" s="245"/>
      <c r="J67" s="245"/>
      <c r="K67" s="246"/>
      <c r="L67" s="247" t="str">
        <f>X46</f>
        <v>③ その他、感染症流行時に有効に働く項目</v>
      </c>
      <c r="M67" s="248"/>
      <c r="N67" s="249"/>
      <c r="O67" s="250"/>
      <c r="R67" s="86"/>
      <c r="S67"/>
      <c r="T67" s="86"/>
      <c r="U67" s="86"/>
      <c r="V67" s="86"/>
      <c r="W67" s="86"/>
      <c r="Z67" s="86"/>
      <c r="AA67" s="86"/>
      <c r="AB67" s="86"/>
    </row>
    <row r="68" spans="1:28" ht="50.25" customHeight="1">
      <c r="B68" s="895" t="str">
        <f>IF(配慮!D8=配慮!C8,"",配慮!D8)</f>
        <v/>
      </c>
      <c r="C68" s="893"/>
      <c r="D68" s="893"/>
      <c r="E68" s="893"/>
      <c r="F68" s="893"/>
      <c r="G68" s="896"/>
      <c r="H68" s="892" t="str">
        <f>IF(配慮!D9=配慮!C9,"",配慮!D9)</f>
        <v/>
      </c>
      <c r="I68" s="893"/>
      <c r="J68" s="893"/>
      <c r="K68" s="896"/>
      <c r="L68" s="892" t="str">
        <f>IF(配慮!D10=配慮!C10,"",配慮!D10)</f>
        <v/>
      </c>
      <c r="M68" s="893"/>
      <c r="N68" s="893"/>
      <c r="O68" s="894"/>
      <c r="R68" s="86"/>
      <c r="S68"/>
      <c r="T68" s="86"/>
      <c r="U68" s="86"/>
      <c r="V68" s="86"/>
      <c r="W68" s="86"/>
      <c r="X68" s="86"/>
      <c r="Y68" s="86"/>
      <c r="Z68" s="86"/>
      <c r="AA68" s="86"/>
      <c r="AB68" s="86"/>
    </row>
    <row r="69" spans="1:28" ht="15" hidden="1">
      <c r="B69" s="251">
        <f>AF48</f>
        <v>0</v>
      </c>
      <c r="C69" s="252"/>
      <c r="D69" s="237"/>
      <c r="E69" s="237"/>
      <c r="F69" s="237"/>
      <c r="G69" s="253"/>
      <c r="H69" s="254">
        <f>AI48</f>
        <v>0</v>
      </c>
      <c r="I69" s="239"/>
      <c r="J69" s="239"/>
      <c r="K69" s="243"/>
      <c r="L69" s="238" t="s">
        <v>234</v>
      </c>
      <c r="M69" s="252"/>
      <c r="N69" s="237"/>
      <c r="O69" s="255"/>
      <c r="R69" s="86"/>
      <c r="S69" s="86"/>
      <c r="T69" s="86"/>
      <c r="U69" s="86"/>
      <c r="V69" s="86"/>
      <c r="W69" s="86"/>
      <c r="X69" s="86"/>
      <c r="Y69" s="86"/>
      <c r="Z69" s="86"/>
      <c r="AA69" s="86"/>
      <c r="AB69" s="86"/>
    </row>
    <row r="70" spans="1:28" ht="61.5" hidden="1" customHeight="1" thickBot="1">
      <c r="B70" s="883" t="str">
        <f>IF(配慮!D8=配慮!C8,"",配慮!D8)</f>
        <v/>
      </c>
      <c r="C70" s="884"/>
      <c r="D70" s="884"/>
      <c r="E70" s="884"/>
      <c r="F70" s="884"/>
      <c r="G70" s="885"/>
      <c r="H70" s="886" t="str">
        <f>IF(配慮!C10=配慮!D10,"",配慮!D10)</f>
        <v/>
      </c>
      <c r="I70" s="884"/>
      <c r="J70" s="884"/>
      <c r="K70" s="885"/>
      <c r="L70" s="886" t="str">
        <f>IF(配慮!D11=配慮!C11,"",配慮!D11)</f>
        <v/>
      </c>
      <c r="M70" s="884"/>
      <c r="N70" s="884"/>
      <c r="O70" s="887"/>
      <c r="R70" s="86"/>
      <c r="S70" s="86"/>
      <c r="T70" s="86"/>
      <c r="U70" s="86"/>
      <c r="V70" s="86"/>
      <c r="W70" s="86"/>
      <c r="X70" s="86"/>
      <c r="Y70" s="86"/>
      <c r="Z70" s="86"/>
      <c r="AA70" s="86"/>
      <c r="AB70" s="86"/>
    </row>
    <row r="71" spans="1:28" ht="8.25" customHeight="1">
      <c r="B71" s="86"/>
      <c r="C71" s="86"/>
      <c r="D71" s="86"/>
      <c r="E71" s="86"/>
      <c r="F71" s="86"/>
      <c r="G71" s="86"/>
      <c r="H71" s="86"/>
      <c r="I71" s="86"/>
      <c r="J71" s="86"/>
      <c r="K71" s="86"/>
      <c r="L71" s="86"/>
      <c r="M71" s="86"/>
      <c r="N71" s="86"/>
      <c r="O71" s="86"/>
      <c r="R71" s="86"/>
      <c r="S71" s="86"/>
      <c r="T71" s="86"/>
      <c r="U71" s="86"/>
      <c r="V71" s="86"/>
      <c r="W71" s="86"/>
      <c r="X71" s="86"/>
      <c r="Y71" s="86"/>
      <c r="Z71" s="86"/>
      <c r="AA71" s="86"/>
      <c r="AB71" s="86"/>
    </row>
    <row r="72" spans="1:28" ht="16.5" hidden="1" thickBot="1">
      <c r="B72" s="256" t="s">
        <v>235</v>
      </c>
      <c r="C72" s="257"/>
      <c r="D72" s="258"/>
      <c r="E72" s="257"/>
      <c r="F72" s="257"/>
      <c r="G72" s="257"/>
      <c r="H72" s="257"/>
      <c r="I72" s="257"/>
      <c r="J72" s="259"/>
      <c r="K72" s="260"/>
      <c r="L72" s="260"/>
      <c r="M72" s="260"/>
      <c r="N72" s="261"/>
      <c r="O72" s="262" t="s">
        <v>236</v>
      </c>
      <c r="R72" s="86"/>
      <c r="S72" s="86"/>
      <c r="T72" s="86"/>
      <c r="U72" s="86"/>
      <c r="V72" s="86"/>
      <c r="W72" s="86"/>
      <c r="X72" s="86"/>
      <c r="Y72" s="86"/>
      <c r="Z72" s="86"/>
      <c r="AA72" s="86"/>
      <c r="AB72" s="86"/>
    </row>
    <row r="73" spans="1:28" ht="15.75" hidden="1">
      <c r="B73" s="263" t="s">
        <v>121</v>
      </c>
      <c r="C73" s="264"/>
      <c r="D73" s="265"/>
      <c r="E73" s="264"/>
      <c r="F73" s="264"/>
      <c r="G73" s="264"/>
      <c r="H73" s="264"/>
      <c r="I73" s="264"/>
      <c r="J73" s="266"/>
      <c r="K73" s="267"/>
      <c r="L73" s="268"/>
      <c r="M73" s="268"/>
      <c r="N73" s="266"/>
      <c r="O73" s="269" t="s">
        <v>146</v>
      </c>
      <c r="R73" s="86"/>
      <c r="S73" s="86"/>
      <c r="T73" s="86"/>
      <c r="U73" s="86"/>
      <c r="V73" s="86"/>
      <c r="W73" s="86"/>
      <c r="X73" s="86"/>
      <c r="Y73" s="86"/>
      <c r="Z73" s="86"/>
      <c r="AA73" s="86"/>
      <c r="AB73" s="86"/>
    </row>
    <row r="74" spans="1:28" ht="14.25" hidden="1">
      <c r="B74" s="270"/>
      <c r="C74" s="271"/>
      <c r="D74" s="272"/>
      <c r="E74" s="273" t="s">
        <v>122</v>
      </c>
      <c r="F74" s="274"/>
      <c r="G74" s="274"/>
      <c r="H74" s="273" t="s">
        <v>41</v>
      </c>
      <c r="I74" s="274"/>
      <c r="J74" s="273" t="s">
        <v>90</v>
      </c>
      <c r="K74" s="275"/>
      <c r="L74" s="273" t="s">
        <v>91</v>
      </c>
      <c r="M74" s="274"/>
      <c r="N74" s="274"/>
      <c r="O74" s="276" t="s">
        <v>92</v>
      </c>
      <c r="R74" s="86"/>
      <c r="S74" s="86"/>
      <c r="T74" s="86"/>
      <c r="U74" s="86"/>
      <c r="V74" s="86"/>
      <c r="W74" s="86"/>
      <c r="X74" s="86"/>
      <c r="Y74" s="86"/>
      <c r="Z74" s="86"/>
      <c r="AA74" s="86"/>
      <c r="AB74" s="86"/>
    </row>
    <row r="75" spans="1:28" ht="14.25" hidden="1">
      <c r="B75" s="277"/>
      <c r="C75" s="278" t="s">
        <v>93</v>
      </c>
      <c r="D75" s="279"/>
      <c r="E75" s="280"/>
      <c r="F75" s="281" t="s">
        <v>94</v>
      </c>
      <c r="G75" s="282"/>
      <c r="H75" s="280"/>
      <c r="I75" s="281" t="s">
        <v>95</v>
      </c>
      <c r="J75" s="283"/>
      <c r="K75" s="281" t="s">
        <v>94</v>
      </c>
      <c r="L75" s="284"/>
      <c r="M75" s="285"/>
      <c r="N75" s="286"/>
      <c r="O75" s="287"/>
      <c r="R75" s="86"/>
      <c r="S75" s="86"/>
      <c r="T75" s="86"/>
      <c r="U75" s="86"/>
      <c r="V75" s="86"/>
      <c r="W75" s="86"/>
      <c r="X75" s="86"/>
      <c r="Y75" s="86"/>
      <c r="Z75" s="86"/>
      <c r="AA75" s="86"/>
      <c r="AB75" s="86"/>
    </row>
    <row r="76" spans="1:28" ht="15.75" hidden="1">
      <c r="B76" s="277"/>
      <c r="C76" s="288" t="s">
        <v>96</v>
      </c>
      <c r="D76" s="289"/>
      <c r="E76" s="290"/>
      <c r="F76" s="158" t="s">
        <v>97</v>
      </c>
      <c r="G76" s="158"/>
      <c r="H76" s="290"/>
      <c r="I76" s="158" t="s">
        <v>98</v>
      </c>
      <c r="J76" s="291"/>
      <c r="K76" s="158" t="s">
        <v>97</v>
      </c>
      <c r="L76" s="284"/>
      <c r="M76" s="95"/>
      <c r="N76" s="285"/>
      <c r="O76" s="292"/>
      <c r="S76" s="95"/>
      <c r="W76" s="86"/>
      <c r="X76" s="86"/>
      <c r="Y76" s="86"/>
      <c r="Z76" s="86"/>
      <c r="AA76" s="86"/>
      <c r="AB76" s="86"/>
    </row>
    <row r="77" spans="1:28" ht="14.25" hidden="1">
      <c r="A77" s="293"/>
      <c r="B77" s="294"/>
      <c r="C77" s="295" t="s">
        <v>99</v>
      </c>
      <c r="D77" s="289"/>
      <c r="E77" s="290"/>
      <c r="F77" s="282" t="s">
        <v>100</v>
      </c>
      <c r="G77" s="282"/>
      <c r="H77" s="290"/>
      <c r="I77" s="282" t="s">
        <v>101</v>
      </c>
      <c r="J77" s="291"/>
      <c r="K77" s="282" t="s">
        <v>100</v>
      </c>
      <c r="L77" s="284"/>
      <c r="M77" s="95"/>
      <c r="N77" s="296"/>
      <c r="O77" s="292"/>
      <c r="P77" s="293"/>
      <c r="S77" s="95"/>
      <c r="W77" s="86"/>
      <c r="X77" s="86"/>
      <c r="Y77" s="86"/>
      <c r="Z77" s="86"/>
      <c r="AA77" s="86"/>
      <c r="AB77" s="86"/>
    </row>
    <row r="78" spans="1:28" ht="15.75" hidden="1">
      <c r="B78" s="277"/>
      <c r="C78" s="297" t="s">
        <v>102</v>
      </c>
      <c r="D78" s="289"/>
      <c r="E78" s="290"/>
      <c r="F78" s="158" t="s">
        <v>97</v>
      </c>
      <c r="G78" s="158"/>
      <c r="H78" s="290"/>
      <c r="I78" s="158" t="s">
        <v>98</v>
      </c>
      <c r="J78" s="291"/>
      <c r="K78" s="158" t="s">
        <v>97</v>
      </c>
      <c r="L78" s="284"/>
      <c r="M78" s="95"/>
      <c r="N78" s="285"/>
      <c r="O78" s="298"/>
      <c r="S78" s="95"/>
      <c r="W78" s="86"/>
      <c r="X78" s="86"/>
      <c r="Y78" s="86"/>
      <c r="Z78" s="86"/>
      <c r="AA78" s="86"/>
      <c r="AB78" s="86"/>
    </row>
    <row r="79" spans="1:28" ht="14.25" hidden="1">
      <c r="B79" s="277"/>
      <c r="C79" s="297" t="s">
        <v>103</v>
      </c>
      <c r="D79" s="289"/>
      <c r="E79" s="290"/>
      <c r="F79" s="299" t="s">
        <v>104</v>
      </c>
      <c r="G79" s="158"/>
      <c r="H79" s="290"/>
      <c r="I79" s="299" t="s">
        <v>105</v>
      </c>
      <c r="J79" s="291"/>
      <c r="K79" s="299" t="s">
        <v>104</v>
      </c>
      <c r="L79" s="284"/>
      <c r="M79" s="95"/>
      <c r="N79" s="285"/>
      <c r="O79" s="123"/>
      <c r="S79" s="95"/>
      <c r="W79" s="86"/>
      <c r="X79" s="86"/>
      <c r="Y79" s="86"/>
      <c r="Z79" s="86"/>
      <c r="AA79" s="86"/>
      <c r="AB79" s="86"/>
    </row>
    <row r="80" spans="1:28" ht="14.25" hidden="1">
      <c r="B80" s="277"/>
      <c r="C80" s="297" t="s">
        <v>106</v>
      </c>
      <c r="D80" s="289"/>
      <c r="E80" s="290"/>
      <c r="F80" s="299" t="s">
        <v>104</v>
      </c>
      <c r="G80" s="158"/>
      <c r="H80" s="290"/>
      <c r="I80" s="299" t="s">
        <v>105</v>
      </c>
      <c r="J80" s="291"/>
      <c r="K80" s="299" t="s">
        <v>104</v>
      </c>
      <c r="L80" s="284"/>
      <c r="M80" s="95"/>
      <c r="N80" s="285"/>
      <c r="O80" s="292"/>
      <c r="S80" s="95"/>
      <c r="W80" s="86"/>
      <c r="X80" s="86"/>
      <c r="Y80" s="86"/>
      <c r="Z80" s="86"/>
      <c r="AA80" s="86"/>
      <c r="AB80" s="86"/>
    </row>
    <row r="81" spans="2:28" ht="15" hidden="1" thickBot="1">
      <c r="B81" s="300"/>
      <c r="C81" s="301"/>
      <c r="D81" s="302"/>
      <c r="E81" s="303"/>
      <c r="F81" s="304"/>
      <c r="G81" s="221"/>
      <c r="H81" s="303"/>
      <c r="I81" s="304"/>
      <c r="J81" s="305"/>
      <c r="K81" s="304"/>
      <c r="L81" s="284"/>
      <c r="M81" s="95"/>
      <c r="N81" s="306"/>
      <c r="O81" s="307"/>
      <c r="S81" s="95"/>
      <c r="W81" s="86"/>
      <c r="X81" s="86"/>
      <c r="Y81" s="86"/>
      <c r="Z81" s="86"/>
      <c r="AA81" s="86"/>
      <c r="AB81" s="86"/>
    </row>
    <row r="82" spans="2:28" ht="16.5" hidden="1" thickBot="1">
      <c r="B82" s="308" t="s">
        <v>107</v>
      </c>
      <c r="C82" s="309"/>
      <c r="D82" s="310"/>
      <c r="E82" s="311"/>
      <c r="F82" s="312"/>
      <c r="G82" s="312"/>
      <c r="H82" s="312"/>
      <c r="I82" s="312"/>
      <c r="J82" s="312"/>
      <c r="K82" s="312"/>
      <c r="L82" s="312"/>
      <c r="M82" s="312"/>
      <c r="N82" s="312"/>
      <c r="O82" s="313"/>
      <c r="S82" s="95"/>
      <c r="W82" s="86"/>
      <c r="X82" s="86"/>
      <c r="Y82" s="86"/>
      <c r="Z82" s="86"/>
      <c r="AA82" s="86"/>
      <c r="AB82" s="86"/>
    </row>
    <row r="83" spans="2:28" ht="15.75" hidden="1">
      <c r="B83" s="314" t="s">
        <v>108</v>
      </c>
      <c r="C83" s="315"/>
      <c r="D83" s="316"/>
      <c r="E83" s="317"/>
      <c r="F83" s="318"/>
      <c r="G83" s="318"/>
      <c r="H83" s="318"/>
      <c r="I83" s="316"/>
      <c r="J83" s="319" t="s">
        <v>109</v>
      </c>
      <c r="K83" s="320"/>
      <c r="L83" s="321"/>
      <c r="M83" s="315"/>
      <c r="N83" s="315"/>
      <c r="O83" s="322"/>
      <c r="S83" s="95"/>
      <c r="W83" s="86"/>
      <c r="X83" s="86"/>
      <c r="Y83" s="86"/>
      <c r="Z83" s="86"/>
      <c r="AA83" s="86"/>
      <c r="AB83" s="86"/>
    </row>
    <row r="84" spans="2:28" ht="15" hidden="1">
      <c r="B84" s="323"/>
      <c r="C84" s="324" t="s">
        <v>110</v>
      </c>
      <c r="D84" s="325"/>
      <c r="E84" s="325"/>
      <c r="F84" s="325"/>
      <c r="G84" s="325"/>
      <c r="H84" s="325"/>
      <c r="I84" s="325"/>
      <c r="J84" s="326" t="s">
        <v>111</v>
      </c>
      <c r="K84" s="95"/>
      <c r="L84" s="327"/>
      <c r="M84" s="95"/>
      <c r="N84" s="95"/>
      <c r="O84" s="137"/>
      <c r="S84" s="95"/>
      <c r="W84" s="86"/>
      <c r="X84" s="86"/>
      <c r="Y84" s="86"/>
      <c r="Z84" s="86"/>
      <c r="AA84" s="86"/>
      <c r="AB84" s="86"/>
    </row>
    <row r="85" spans="2:28" ht="15" hidden="1">
      <c r="B85" s="323"/>
      <c r="C85" s="324"/>
      <c r="D85" s="325"/>
      <c r="E85" s="325"/>
      <c r="F85" s="325"/>
      <c r="G85" s="325"/>
      <c r="H85" s="325"/>
      <c r="I85" s="325"/>
      <c r="J85" s="326"/>
      <c r="K85" s="95"/>
      <c r="L85" s="327"/>
      <c r="M85" s="95"/>
      <c r="N85" s="95"/>
      <c r="O85" s="137"/>
      <c r="S85" s="95"/>
      <c r="W85" s="86"/>
      <c r="X85" s="86"/>
      <c r="Y85" s="86"/>
      <c r="Z85" s="86"/>
      <c r="AA85" s="86"/>
      <c r="AB85" s="86"/>
    </row>
    <row r="86" spans="2:28" ht="15" hidden="1" thickBot="1">
      <c r="B86" s="328"/>
      <c r="C86" s="329"/>
      <c r="D86" s="330"/>
      <c r="E86" s="330"/>
      <c r="F86" s="330"/>
      <c r="G86" s="330"/>
      <c r="H86" s="330"/>
      <c r="I86" s="330"/>
      <c r="J86" s="331"/>
      <c r="K86" s="178"/>
      <c r="L86" s="332"/>
      <c r="M86" s="332"/>
      <c r="N86" s="332"/>
      <c r="O86" s="333"/>
      <c r="S86" s="95"/>
    </row>
    <row r="87" spans="2:28" ht="14.25" hidden="1">
      <c r="B87" s="158"/>
      <c r="C87" s="158"/>
      <c r="D87" s="215"/>
      <c r="E87" s="158"/>
      <c r="S87" s="95"/>
    </row>
    <row r="88" spans="2:28" ht="14.25" hidden="1">
      <c r="B88" s="334"/>
      <c r="C88" s="335"/>
      <c r="D88" s="336"/>
      <c r="E88" s="337"/>
      <c r="F88" s="337"/>
      <c r="G88" s="337"/>
      <c r="H88" s="337"/>
      <c r="I88" s="338"/>
      <c r="J88" s="339"/>
      <c r="K88" s="338"/>
      <c r="L88" s="340"/>
      <c r="M88" s="338"/>
      <c r="N88" s="341"/>
      <c r="O88" s="342"/>
      <c r="S88" s="95"/>
    </row>
    <row r="89" spans="2:28" ht="14.25" hidden="1">
      <c r="B89" s="343"/>
      <c r="C89" s="344" t="s">
        <v>112</v>
      </c>
      <c r="D89" s="345" t="s">
        <v>147</v>
      </c>
      <c r="E89" s="346" t="s">
        <v>148</v>
      </c>
      <c r="G89" s="95"/>
      <c r="H89" s="346" t="s">
        <v>149</v>
      </c>
      <c r="J89" s="346" t="s">
        <v>150</v>
      </c>
      <c r="L89" s="346" t="s">
        <v>151</v>
      </c>
      <c r="N89" s="345" t="s">
        <v>152</v>
      </c>
      <c r="O89" s="347"/>
      <c r="S89" s="95"/>
    </row>
    <row r="90" spans="2:28" ht="14.25" hidden="1">
      <c r="B90" s="343"/>
      <c r="C90" s="344" t="s">
        <v>244</v>
      </c>
      <c r="D90" s="348" t="s">
        <v>225</v>
      </c>
      <c r="E90" s="349"/>
      <c r="F90" s="350"/>
      <c r="G90" s="350"/>
      <c r="H90" s="350"/>
      <c r="I90" s="351"/>
      <c r="J90" s="351"/>
      <c r="K90" s="352"/>
      <c r="L90" s="352"/>
      <c r="O90" s="353"/>
    </row>
    <row r="91" spans="2:28" ht="14.25" hidden="1">
      <c r="B91" s="343"/>
      <c r="C91" s="344"/>
      <c r="D91" s="348"/>
      <c r="E91" s="349"/>
      <c r="F91" s="350"/>
      <c r="G91" s="350"/>
      <c r="H91" s="350"/>
      <c r="I91" s="351"/>
      <c r="J91" s="351"/>
      <c r="K91" s="352"/>
      <c r="L91" s="352"/>
      <c r="O91" s="353"/>
    </row>
    <row r="92" spans="2:28" ht="14.25" hidden="1">
      <c r="B92" s="355"/>
      <c r="C92" s="344" t="s">
        <v>226</v>
      </c>
      <c r="D92" s="348" t="s">
        <v>227</v>
      </c>
      <c r="E92" s="348"/>
      <c r="G92" s="356"/>
      <c r="O92" s="353"/>
    </row>
    <row r="93" spans="2:28" ht="14.25" hidden="1">
      <c r="B93" s="355"/>
      <c r="C93" s="344"/>
      <c r="D93" s="348" t="s">
        <v>228</v>
      </c>
      <c r="E93" s="348"/>
      <c r="G93" s="356"/>
      <c r="O93" s="353"/>
    </row>
    <row r="94" spans="2:28" ht="14.25" hidden="1">
      <c r="B94" s="357"/>
      <c r="C94" s="358" t="s">
        <v>229</v>
      </c>
      <c r="D94" s="359" t="s">
        <v>153</v>
      </c>
      <c r="E94" s="360"/>
      <c r="F94" s="361"/>
      <c r="G94" s="362"/>
      <c r="H94" s="361"/>
      <c r="I94" s="363"/>
      <c r="J94" s="363"/>
      <c r="K94" s="361"/>
      <c r="L94" s="361"/>
      <c r="M94" s="364"/>
      <c r="N94" s="364"/>
      <c r="O94" s="365"/>
    </row>
    <row r="95" spans="2:28" ht="14.25" hidden="1">
      <c r="G95" s="356"/>
    </row>
    <row r="96" spans="2:28" ht="14.25" hidden="1">
      <c r="G96" s="356"/>
      <c r="L96" s="356"/>
    </row>
    <row r="97" spans="2:12" ht="14.25" hidden="1">
      <c r="E97" s="122"/>
      <c r="F97" s="356"/>
      <c r="G97" s="356"/>
      <c r="H97" s="356"/>
      <c r="I97" s="352"/>
      <c r="L97" s="356"/>
    </row>
    <row r="98" spans="2:12" ht="14.25" hidden="1">
      <c r="C98" s="366"/>
      <c r="D98" s="216"/>
      <c r="E98" s="122"/>
      <c r="F98" s="356"/>
      <c r="G98" s="356"/>
      <c r="H98" s="356"/>
      <c r="I98" s="352"/>
      <c r="J98" s="352"/>
      <c r="K98" s="356"/>
      <c r="L98" s="356"/>
    </row>
    <row r="99" spans="2:12" ht="14.25" hidden="1">
      <c r="B99" s="367"/>
      <c r="C99" s="368"/>
      <c r="D99" s="369"/>
      <c r="E99" s="122"/>
      <c r="F99" s="356"/>
      <c r="G99" s="350"/>
      <c r="H99" s="350"/>
      <c r="I99" s="351"/>
      <c r="J99" s="351"/>
      <c r="K99" s="352"/>
      <c r="L99" s="352"/>
    </row>
    <row r="100" spans="2:12" ht="14.25" hidden="1">
      <c r="B100" s="367"/>
      <c r="C100" s="367"/>
      <c r="D100" s="370"/>
      <c r="G100" s="350"/>
      <c r="H100" s="350"/>
      <c r="I100" s="351"/>
      <c r="J100" s="351"/>
      <c r="K100" s="352"/>
      <c r="L100" s="352"/>
    </row>
    <row r="101" spans="2:12" ht="14.25" hidden="1"/>
    <row r="102" spans="2:12" ht="14.25" hidden="1"/>
    <row r="103" spans="2:12" ht="14.25" hidden="1"/>
    <row r="104" spans="2:12" ht="14.25" hidden="1"/>
    <row r="105" spans="2:12" ht="14.25" hidden="1"/>
    <row r="106" spans="2:12" ht="14.25" hidden="1"/>
    <row r="107" spans="2:12" ht="14.25" hidden="1"/>
    <row r="108" spans="2:12" ht="14.25" hidden="1"/>
    <row r="109" spans="2:12" ht="14.25" hidden="1"/>
    <row r="110" spans="2:12" ht="14.25" hidden="1"/>
    <row r="111" spans="2:12" ht="14.25" hidden="1"/>
    <row r="112" spans="2:12" ht="14.25" hidden="1"/>
    <row r="113" ht="14.25" hidden="1"/>
    <row r="114" ht="14.25" hidden="1"/>
    <row r="115" ht="14.25" hidden="1"/>
    <row r="116" ht="14.25" hidden="1"/>
    <row r="117" ht="14.25" hidden="1"/>
    <row r="118" ht="14.25" hidden="1"/>
    <row r="119" ht="14.25" hidden="1"/>
    <row r="120" ht="14.25" hidden="1"/>
    <row r="121" ht="14.25" hidden="1"/>
    <row r="122" ht="14.25" hidden="1"/>
    <row r="123" ht="14.25" hidden="1"/>
    <row r="124" ht="14.25" hidden="1"/>
    <row r="125" ht="14.25" hidden="1"/>
    <row r="126" ht="14.25" hidden="1"/>
    <row r="127" ht="14.25" hidden="1"/>
    <row r="128" ht="14.25" hidden="1"/>
    <row r="129" ht="14.25" hidden="1"/>
    <row r="130" ht="14.25" hidden="1"/>
    <row r="131" ht="14.25" hidden="1"/>
    <row r="132" ht="14.25" hidden="1"/>
    <row r="133" ht="14.25" hidden="1"/>
    <row r="134" ht="14.25" hidden="1"/>
    <row r="135" ht="14.25" hidden="1"/>
    <row r="136" ht="14.25" hidden="1"/>
    <row r="137" ht="14.25" hidden="1"/>
    <row r="138" ht="14.25" hidden="1"/>
    <row r="139" ht="14.25" hidden="1"/>
    <row r="140" ht="14.25" hidden="1"/>
    <row r="141" ht="14.25" hidden="1"/>
    <row r="142" ht="14.25" hidden="1"/>
    <row r="143" ht="14.25" hidden="1"/>
    <row r="144"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row r="202" ht="14.25" hidden="1"/>
    <row r="203" ht="14.25" hidden="1" customHeight="1"/>
    <row r="204" ht="14.25" hidden="1" customHeight="1"/>
    <row r="205" ht="14.25" hidden="1" customHeight="1"/>
    <row r="206" ht="14.25" hidden="1" customHeight="1"/>
    <row r="207" ht="14.25" hidden="1" customHeight="1"/>
    <row r="208" ht="14.25" hidden="1" customHeight="1"/>
    <row r="209" ht="14.25" hidden="1" customHeight="1"/>
    <row r="210" ht="14.25" hidden="1" customHeight="1"/>
    <row r="211" ht="14.25" hidden="1" customHeight="1"/>
    <row r="212" ht="14.25" hidden="1" customHeight="1"/>
    <row r="213" ht="14.25" hidden="1" customHeight="1"/>
  </sheetData>
  <sheetProtection sheet="1" objects="1" scenarios="1"/>
  <mergeCells count="14">
    <mergeCell ref="B70:G70"/>
    <mergeCell ref="H70:K70"/>
    <mergeCell ref="L70:O70"/>
    <mergeCell ref="Q2:Q5"/>
    <mergeCell ref="K5:L5"/>
    <mergeCell ref="N5:O5"/>
    <mergeCell ref="J12:K12"/>
    <mergeCell ref="D13:E13"/>
    <mergeCell ref="D14:E14"/>
    <mergeCell ref="B66:K66"/>
    <mergeCell ref="L66:O66"/>
    <mergeCell ref="B68:G68"/>
    <mergeCell ref="H68:K68"/>
    <mergeCell ref="L68:O68"/>
  </mergeCells>
  <phoneticPr fontId="23"/>
  <hyperlinks>
    <hyperlink ref="Q2" location="メイン!A1" display="戻る" xr:uid="{8B718666-E82A-48BF-A5C6-5D622211D96F}"/>
  </hyperlinks>
  <printOptions horizontalCentered="1"/>
  <pageMargins left="0.70866141732283472" right="0.4" top="0.74803149606299213" bottom="0.74803149606299213" header="0.31496062992125984" footer="0.31496062992125984"/>
  <pageSetup paperSize="9" scale="70" fitToHeight="0" orientation="portrait" verticalDpi="4294967293" r:id="rId1"/>
  <headerFooter alignWithMargins="0">
    <oddHeader>&amp;L&amp;F&amp;R&amp;A</oddHeader>
    <oddFooter>&amp;C&amp;P/&amp;N</oddFooter>
  </headerFooter>
  <colBreaks count="1" manualBreakCount="1">
    <brk id="16" max="71"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H47"/>
  <sheetViews>
    <sheetView showGridLines="0" zoomScaleNormal="100" zoomScaleSheetLayoutView="85" workbookViewId="0">
      <selection activeCell="B6" sqref="B6"/>
    </sheetView>
  </sheetViews>
  <sheetFormatPr defaultColWidth="0" defaultRowHeight="13.5" zeroHeight="1"/>
  <cols>
    <col min="1" max="1" width="0.875" customWidth="1"/>
    <col min="2" max="2" width="17.375" customWidth="1"/>
    <col min="3" max="3" width="1.75" style="385" hidden="1" customWidth="1"/>
    <col min="4" max="4" width="32.375" customWidth="1"/>
    <col min="5" max="5" width="11.125" customWidth="1"/>
    <col min="6" max="6" width="21.25" customWidth="1"/>
    <col min="7" max="7" width="1.375" customWidth="1"/>
    <col min="8" max="8" width="0" hidden="1" customWidth="1"/>
    <col min="9" max="16384" width="8.875" hidden="1"/>
  </cols>
  <sheetData>
    <row r="1" spans="2:8" ht="21">
      <c r="B1" s="374" t="s">
        <v>239</v>
      </c>
      <c r="C1" s="375"/>
      <c r="E1" s="457" t="s">
        <v>298</v>
      </c>
      <c r="F1" s="76" t="str">
        <f>メイン!C11</f>
        <v>○○ビル</v>
      </c>
    </row>
    <row r="2" spans="2:8" s="379" customFormat="1" thickBot="1">
      <c r="B2" s="376"/>
      <c r="C2" s="377"/>
      <c r="D2" s="377"/>
      <c r="E2" s="377"/>
      <c r="F2" s="377"/>
      <c r="G2" s="378"/>
      <c r="H2" s="378"/>
    </row>
    <row r="3" spans="2:8" ht="21" customHeight="1" thickBot="1">
      <c r="B3" s="380"/>
      <c r="C3" s="381"/>
      <c r="D3" s="381" t="s">
        <v>241</v>
      </c>
      <c r="E3" s="381"/>
      <c r="F3" s="382"/>
    </row>
    <row r="4" spans="2:8" ht="81" customHeight="1" thickTop="1">
      <c r="B4" s="383" t="s">
        <v>242</v>
      </c>
      <c r="C4" s="458" t="s">
        <v>299</v>
      </c>
      <c r="D4" s="905" t="str">
        <f>C4</f>
        <v>　注）　設計における総合的なコンセプトを簡潔に記載してください。
　</v>
      </c>
      <c r="E4" s="905"/>
      <c r="F4" s="906"/>
    </row>
    <row r="5" spans="2:8" ht="77.45" customHeight="1">
      <c r="B5" s="384" t="str">
        <f>結果!C42</f>
        <v>Qw1 
安全・安心性</v>
      </c>
      <c r="C5" s="459" t="str">
        <f>"注）「"&amp;スコア!B10&amp;"」に対する配慮事項を簡潔に記載してください。"</f>
        <v>注）「Qw1 安全・安心性」に対する配慮事項を簡潔に記載してください。</v>
      </c>
      <c r="D5" s="901" t="str">
        <f>C5</f>
        <v>注）「Qw1 安全・安心性」に対する配慮事項を簡潔に記載してください。</v>
      </c>
      <c r="E5" s="901"/>
      <c r="F5" s="902"/>
    </row>
    <row r="6" spans="2:8" ht="77.45" customHeight="1">
      <c r="B6" s="384" t="str">
        <f>結果!V8</f>
        <v>Qw2 
健康性・快適性</v>
      </c>
      <c r="C6" s="459" t="str">
        <f>"注）「"&amp;スコア!B30&amp;"」に対する配慮事項を簡潔に記載してください。"</f>
        <v>注）「Qw2 健康性・快適性」に対する配慮事項を簡潔に記載してください。</v>
      </c>
      <c r="D6" s="901" t="str">
        <f t="shared" ref="D6:D11" si="0">C6</f>
        <v>注）「Qw2 健康性・快適性」に対する配慮事項を簡潔に記載してください。</v>
      </c>
      <c r="E6" s="901"/>
      <c r="F6" s="902"/>
    </row>
    <row r="7" spans="2:8" ht="77.45" customHeight="1">
      <c r="B7" s="384" t="str">
        <f>結果!V9</f>
        <v>Qw3 
知的生産性向上</v>
      </c>
      <c r="C7" s="459" t="str">
        <f>"注）「"&amp;スコア!B69&amp;"」に対する配慮事項を簡潔に記載してください。"</f>
        <v>注）「Qw3 知的生産性向上」に対する配慮事項を簡潔に記載してください。</v>
      </c>
      <c r="D7" s="901" t="str">
        <f>C7</f>
        <v>注）「Qw3 知的生産性向上」に対する配慮事項を簡潔に記載してください。</v>
      </c>
      <c r="E7" s="901"/>
      <c r="F7" s="902"/>
    </row>
    <row r="8" spans="2:8" ht="77.45" customHeight="1">
      <c r="B8" s="384" t="str">
        <f>'結果(感染対策)'!B67</f>
        <v>① 飛沫感染対策として有効に働く項目</v>
      </c>
      <c r="C8" s="459" t="str">
        <f>"注）「"&amp;スコア!B96&amp;"」に対する配慮事項を簡潔に記載してください。"</f>
        <v>注）「① 飛沫感染対策として有効に働く項目」に対する配慮事項を簡潔に記載してください。</v>
      </c>
      <c r="D8" s="901" t="str">
        <f t="shared" si="0"/>
        <v>注）「① 飛沫感染対策として有効に働く項目」に対する配慮事項を簡潔に記載してください。</v>
      </c>
      <c r="E8" s="901"/>
      <c r="F8" s="902"/>
    </row>
    <row r="9" spans="2:8" ht="77.45" customHeight="1">
      <c r="B9" s="384" t="str">
        <f>'結果(感染対策)'!H67</f>
        <v>② 空気感染対策として有効に働く項目</v>
      </c>
      <c r="C9" s="459" t="str">
        <f>"注）「"&amp;スコア!B102&amp;"」に対する配慮事項を簡潔に記載してください。"</f>
        <v>注）「② 空気感染対策として有効に働く項目」に対する配慮事項を簡潔に記載してください。</v>
      </c>
      <c r="D9" s="901" t="str">
        <f>C9</f>
        <v>注）「② 空気感染対策として有効に働く項目」に対する配慮事項を簡潔に記載してください。</v>
      </c>
      <c r="E9" s="901"/>
      <c r="F9" s="902"/>
    </row>
    <row r="10" spans="2:8" ht="77.45" customHeight="1">
      <c r="B10" s="384" t="str">
        <f>'結果(感染対策)'!L67</f>
        <v>③ その他、感染症流行時に有効に働く項目</v>
      </c>
      <c r="C10" s="459" t="str">
        <f>"注）「"&amp;スコア!B111&amp;"」に対する配慮事項を簡潔に記載してください。"</f>
        <v>注）「③ その他、感染症流行時に有効に働く項目」に対する配慮事項を簡潔に記載してください。</v>
      </c>
      <c r="D10" s="901" t="str">
        <f>C10</f>
        <v>注）「③ その他、感染症流行時に有効に働く項目」に対する配慮事項を簡潔に記載してください。</v>
      </c>
      <c r="E10" s="901"/>
      <c r="F10" s="902"/>
    </row>
    <row r="11" spans="2:8" ht="77.45" customHeight="1" thickBot="1">
      <c r="B11" s="463" t="s">
        <v>243</v>
      </c>
      <c r="C11" s="464" t="s">
        <v>373</v>
      </c>
      <c r="D11" s="903" t="str">
        <f t="shared" si="0"/>
        <v>　注）　上記以外に対する配慮事項を簡潔に記載してください。</v>
      </c>
      <c r="E11" s="903"/>
      <c r="F11" s="904"/>
    </row>
    <row r="12" spans="2:8"/>
    <row r="13" spans="2:8"/>
    <row r="46" spans="3:3" hidden="1">
      <c r="C46" s="551"/>
    </row>
    <row r="47" spans="3:3" hidden="1">
      <c r="C47" s="551"/>
    </row>
  </sheetData>
  <sheetProtection algorithmName="SHA-512" hashValue="YVXRKJnrVkjHWXUqUvbuxzVGGM8MvQKy5CIk+IEkhXsJqb5/FMS9Fc1Zk4YDvoWFE4VGZJ0ZB5tOyF/LNSDTgw==" saltValue="6EPPR4hVe4EFCjIn8qsr3g==" spinCount="100000" sheet="1" objects="1" scenarios="1"/>
  <mergeCells count="8">
    <mergeCell ref="D10:F10"/>
    <mergeCell ref="D11:F11"/>
    <mergeCell ref="D4:F4"/>
    <mergeCell ref="D5:F5"/>
    <mergeCell ref="D6:F6"/>
    <mergeCell ref="D7:F7"/>
    <mergeCell ref="D8:F8"/>
    <mergeCell ref="D9:F9"/>
  </mergeCells>
  <phoneticPr fontId="23"/>
  <printOptions horizontalCentered="1"/>
  <pageMargins left="0.7" right="0.7" top="0.75" bottom="0.75" header="0.3" footer="0.3"/>
  <pageSetup paperSize="9" fitToHeight="0" orientation="portrait" verticalDpi="300" r:id="rId1"/>
  <headerFooter alignWithMargins="0">
    <oddHeader>&amp;L&amp;F&amp;R&amp;A</oddHeader>
    <oddFooter>&amp;C&amp;P/&amp;N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V209"/>
  <sheetViews>
    <sheetView showGridLines="0" zoomScaleNormal="100" zoomScaleSheetLayoutView="100" workbookViewId="0">
      <selection activeCell="J15" sqref="J15"/>
    </sheetView>
  </sheetViews>
  <sheetFormatPr defaultColWidth="0" defaultRowHeight="13.5" zeroHeight="1"/>
  <cols>
    <col min="1" max="1" width="0.75" style="461" customWidth="1"/>
    <col min="2" max="2" width="2.5" style="461" customWidth="1"/>
    <col min="3" max="3" width="19.375" style="461" customWidth="1"/>
    <col min="4" max="4" width="27.5" style="461" customWidth="1"/>
    <col min="5" max="9" width="10.625" style="461" customWidth="1"/>
    <col min="10" max="10" width="9.875" style="461" customWidth="1"/>
    <col min="11" max="11" width="0.875" customWidth="1"/>
    <col min="12" max="12" width="3.875" style="461" hidden="1" customWidth="1"/>
    <col min="13" max="13" width="6.125" style="461" hidden="1" customWidth="1"/>
    <col min="14" max="14" width="3.875" style="461" hidden="1" customWidth="1"/>
    <col min="15" max="15" width="7.25" style="461" hidden="1" customWidth="1"/>
    <col min="16" max="37" width="3.875" style="461" hidden="1" customWidth="1"/>
    <col min="38" max="41" width="5.5" style="461" hidden="1" customWidth="1"/>
    <col min="42" max="42" width="3.875" style="461" hidden="1" customWidth="1"/>
    <col min="43" max="43" width="13.625" hidden="1" customWidth="1"/>
    <col min="44" max="44" width="17.75" hidden="1" customWidth="1"/>
    <col min="45" max="45" width="14.25" style="461" hidden="1" customWidth="1"/>
    <col min="46" max="46" width="10.125" style="461" hidden="1" customWidth="1"/>
    <col min="47" max="16384" width="3.875" style="461" hidden="1"/>
  </cols>
  <sheetData>
    <row r="1" spans="2:48" ht="3.75" customHeight="1">
      <c r="E1"/>
      <c r="F1"/>
    </row>
    <row r="2" spans="2:48" ht="17.25">
      <c r="B2" s="493" t="str">
        <f>メイン!C6</f>
        <v>CASBEE-ウェルネスオフィス2025年版</v>
      </c>
      <c r="C2" s="494"/>
      <c r="D2" s="494"/>
      <c r="E2"/>
      <c r="F2"/>
      <c r="G2" s="476"/>
      <c r="H2" s="778" t="str">
        <f>メイン!B5</f>
        <v>バージョン</v>
      </c>
      <c r="I2" s="777" t="str">
        <f>メイン!C5</f>
        <v>CASBEE-WO_2025v1.0</v>
      </c>
      <c r="J2" s="476"/>
      <c r="L2"/>
      <c r="M2"/>
      <c r="N2"/>
      <c r="O2"/>
      <c r="P2"/>
    </row>
    <row r="3" spans="2:48" ht="14.25" thickBot="1">
      <c r="B3" s="477" t="str">
        <f>メイン!C11</f>
        <v>○○ビル</v>
      </c>
      <c r="C3" s="478"/>
      <c r="D3" s="479"/>
      <c r="E3" s="476"/>
      <c r="F3" s="372"/>
      <c r="G3" s="373" t="s">
        <v>231</v>
      </c>
      <c r="H3" s="371"/>
      <c r="I3" s="476"/>
      <c r="J3" s="476"/>
      <c r="L3"/>
      <c r="M3"/>
      <c r="N3"/>
      <c r="O3"/>
      <c r="P3" s="519"/>
    </row>
    <row r="4" spans="2:48" ht="3.75" customHeight="1" thickBot="1">
      <c r="B4" s="481"/>
      <c r="C4" s="482"/>
      <c r="D4" s="483"/>
      <c r="E4" s="483"/>
      <c r="F4" s="483"/>
      <c r="G4" s="483"/>
      <c r="H4" s="483"/>
      <c r="I4" s="484"/>
      <c r="J4" s="484"/>
      <c r="L4" s="484"/>
      <c r="M4"/>
      <c r="N4" s="484"/>
      <c r="O4" s="484"/>
      <c r="P4" s="483"/>
    </row>
    <row r="5" spans="2:48" ht="17.25" customHeight="1" thickBot="1">
      <c r="B5" s="485" t="s">
        <v>374</v>
      </c>
      <c r="C5" s="486"/>
      <c r="D5" s="520"/>
      <c r="E5" s="547"/>
      <c r="F5" s="487"/>
      <c r="G5" s="487"/>
      <c r="H5" s="487"/>
      <c r="I5" s="487"/>
      <c r="J5" s="573"/>
      <c r="M5"/>
      <c r="O5"/>
      <c r="P5" s="480"/>
      <c r="Q5" s="461" t="s">
        <v>383</v>
      </c>
      <c r="AH5" s="461" t="s">
        <v>974</v>
      </c>
      <c r="AL5" s="461" t="s">
        <v>522</v>
      </c>
      <c r="AR5" s="1" t="s">
        <v>1027</v>
      </c>
      <c r="AS5" s="495" t="s">
        <v>441</v>
      </c>
    </row>
    <row r="6" spans="2:48" ht="14.45" hidden="1" customHeight="1">
      <c r="B6" s="543"/>
      <c r="C6" s="488"/>
      <c r="D6" s="489"/>
      <c r="E6" s="490"/>
      <c r="F6" s="491"/>
      <c r="G6" s="491"/>
      <c r="H6" s="491"/>
      <c r="I6" s="491"/>
      <c r="J6" s="930" t="s">
        <v>170</v>
      </c>
      <c r="L6"/>
      <c r="M6"/>
      <c r="N6"/>
      <c r="O6"/>
      <c r="P6" s="480"/>
      <c r="AR6" s="1"/>
      <c r="AS6" s="495"/>
    </row>
    <row r="7" spans="2:48" ht="24.75" customHeight="1" thickBot="1">
      <c r="B7" s="604" t="s">
        <v>154</v>
      </c>
      <c r="C7" s="605"/>
      <c r="D7" s="606"/>
      <c r="E7" s="607" t="s">
        <v>416</v>
      </c>
      <c r="F7" s="608"/>
      <c r="G7" s="608"/>
      <c r="H7" s="608"/>
      <c r="I7" s="608"/>
      <c r="J7" s="931"/>
      <c r="L7" s="1" t="s">
        <v>413</v>
      </c>
      <c r="M7" s="1" t="s">
        <v>300</v>
      </c>
      <c r="N7" s="1" t="s">
        <v>414</v>
      </c>
      <c r="O7" s="1" t="s">
        <v>415</v>
      </c>
      <c r="P7" s="480"/>
      <c r="Q7" s="461" t="s">
        <v>85</v>
      </c>
      <c r="R7" s="461" t="s">
        <v>73</v>
      </c>
      <c r="S7" s="461" t="s">
        <v>384</v>
      </c>
      <c r="T7" s="461" t="s">
        <v>356</v>
      </c>
      <c r="U7" s="461" t="s">
        <v>357</v>
      </c>
      <c r="V7" s="461" t="s">
        <v>385</v>
      </c>
      <c r="AH7" s="461" t="s">
        <v>488</v>
      </c>
      <c r="AI7" s="461" t="s">
        <v>489</v>
      </c>
      <c r="AJ7" s="461" t="s">
        <v>490</v>
      </c>
      <c r="AK7" s="461" t="s">
        <v>491</v>
      </c>
      <c r="AL7" s="461" t="s">
        <v>488</v>
      </c>
      <c r="AM7" s="461" t="s">
        <v>489</v>
      </c>
      <c r="AN7" s="461" t="s">
        <v>490</v>
      </c>
      <c r="AO7" s="461" t="s">
        <v>491</v>
      </c>
      <c r="AR7" s="1"/>
      <c r="AS7" s="495"/>
    </row>
    <row r="8" spans="2:48" ht="18.75" thickBot="1">
      <c r="B8" s="580" t="s">
        <v>487</v>
      </c>
      <c r="C8" s="581"/>
      <c r="D8" s="582"/>
      <c r="E8" s="583"/>
      <c r="F8" s="584"/>
      <c r="G8" s="584"/>
      <c r="H8" s="584"/>
      <c r="I8" s="585"/>
      <c r="J8" s="586">
        <f>IFERROR(ROUNDDOWN(O8,1),0)</f>
        <v>3</v>
      </c>
      <c r="L8" s="1"/>
      <c r="M8" s="1"/>
      <c r="N8" s="544"/>
      <c r="O8" s="544">
        <f>IFERROR(AVERAGE(N9:N90),"-")</f>
        <v>3.0333333333333332</v>
      </c>
      <c r="P8" s="480"/>
      <c r="Q8" s="461">
        <f>IF(メイン!C45=メイン!I45,1,IF(メイン!C45=メイン!I46,1,IF(メイン!C45=メイン!I47,1,0)))</f>
        <v>0</v>
      </c>
      <c r="R8" s="461">
        <f>1-Q8</f>
        <v>1</v>
      </c>
      <c r="S8" s="461">
        <f>IF(メイン!C46=メイン!I84,1,0)</f>
        <v>0</v>
      </c>
      <c r="T8" s="461">
        <f>IF(メイン!C46=メイン!I85,1,0)</f>
        <v>0</v>
      </c>
      <c r="U8" s="461">
        <f>IF(メイン!C46=メイン!I86,1,0)</f>
        <v>0</v>
      </c>
      <c r="AH8" s="461">
        <f>SUM(AH10:AH92)</f>
        <v>21</v>
      </c>
      <c r="AI8" s="461">
        <f>SUM(AI10:AI92)</f>
        <v>20</v>
      </c>
      <c r="AJ8" s="461">
        <f>SUM(AJ10:AJ92)</f>
        <v>20</v>
      </c>
      <c r="AK8" s="461">
        <f>SUM(AK10:AK92)</f>
        <v>12</v>
      </c>
      <c r="AL8" s="827">
        <f>AVERAGE(AL10:AL92)</f>
        <v>3</v>
      </c>
      <c r="AM8" s="827">
        <f>AVERAGE(AM10:AM92)</f>
        <v>3</v>
      </c>
      <c r="AN8" s="827">
        <f>AVERAGE(AN10:AN92)</f>
        <v>3</v>
      </c>
      <c r="AO8" s="827">
        <f>AVERAGE(AO10:AO92)</f>
        <v>3</v>
      </c>
      <c r="AR8" s="1"/>
      <c r="AS8" s="495"/>
    </row>
    <row r="9" spans="2:48" ht="16.899999999999999" hidden="1" customHeight="1" thickBot="1">
      <c r="B9" s="574" t="s">
        <v>441</v>
      </c>
      <c r="C9" s="575"/>
      <c r="D9" s="576"/>
      <c r="E9" s="577"/>
      <c r="F9" s="578"/>
      <c r="G9" s="578"/>
      <c r="H9" s="578"/>
      <c r="I9" s="578"/>
      <c r="J9" s="579">
        <f t="shared" ref="J9" si="0">IFERROR(ROUNDDOWN(O9,1),0)</f>
        <v>0</v>
      </c>
      <c r="L9" s="1"/>
      <c r="M9" s="1"/>
      <c r="N9" s="544"/>
      <c r="O9" s="544"/>
      <c r="P9"/>
      <c r="Q9" s="495"/>
      <c r="R9" s="495"/>
      <c r="S9" s="495"/>
      <c r="T9" s="495"/>
      <c r="U9" s="495"/>
      <c r="V9" s="495">
        <f t="shared" ref="V9:V10" si="1">SUMPRODUCT($Q$8:$U$8,Q9:U9)</f>
        <v>0</v>
      </c>
      <c r="AH9" s="495"/>
      <c r="AI9" s="495"/>
      <c r="AJ9" s="495"/>
      <c r="AK9" s="495"/>
      <c r="AL9" s="495"/>
      <c r="AM9" s="495"/>
      <c r="AN9" s="495"/>
      <c r="AO9" s="495"/>
      <c r="AR9" s="1"/>
      <c r="AS9" s="495"/>
    </row>
    <row r="10" spans="2:48" ht="16.5" thickBot="1">
      <c r="B10" s="587" t="s">
        <v>809</v>
      </c>
      <c r="C10" s="588"/>
      <c r="D10" s="589"/>
      <c r="E10" s="590"/>
      <c r="F10" s="591"/>
      <c r="G10" s="591"/>
      <c r="H10" s="591"/>
      <c r="I10" s="591"/>
      <c r="J10" s="598">
        <f>IFERROR(ROUNDDOWN(O10,1),0)</f>
        <v>3.1</v>
      </c>
      <c r="L10" s="1"/>
      <c r="M10" s="1"/>
      <c r="N10" s="544"/>
      <c r="O10" s="544">
        <f>IFERROR(AVERAGE(N11:N29),"-")</f>
        <v>3.1428571428571428</v>
      </c>
      <c r="P10"/>
      <c r="Q10" s="495"/>
      <c r="R10" s="495"/>
      <c r="S10" s="495"/>
      <c r="T10" s="495"/>
      <c r="U10" s="495"/>
      <c r="V10" s="495">
        <f t="shared" si="1"/>
        <v>0</v>
      </c>
      <c r="AH10" s="558"/>
      <c r="AI10" s="558"/>
      <c r="AJ10" s="558"/>
      <c r="AK10" s="558"/>
      <c r="AL10" s="495" t="str">
        <f>IF(OR(AH10="",$J10="-"),"-",$J10*AH10)</f>
        <v>-</v>
      </c>
      <c r="AM10" s="495" t="str">
        <f>IF(OR(AI10="",$J10="-"),"-",$J10*AI10)</f>
        <v>-</v>
      </c>
      <c r="AN10" s="495" t="str">
        <f t="shared" ref="AN10" si="2">IF(OR(AJ10="",$J10="-"),"-",$J10*AJ10)</f>
        <v>-</v>
      </c>
      <c r="AO10" s="495" t="str">
        <f t="shared" ref="AO10" si="3">IF(OR(AK10="",$J10="-"),"-",$J10*AK10)</f>
        <v>-</v>
      </c>
      <c r="AR10" s="1"/>
      <c r="AS10" s="495"/>
    </row>
    <row r="11" spans="2:48" ht="16.5" customHeight="1">
      <c r="B11" s="523">
        <v>1</v>
      </c>
      <c r="C11" s="518" t="s">
        <v>422</v>
      </c>
      <c r="D11" s="535"/>
      <c r="E11" s="915"/>
      <c r="F11" s="916"/>
      <c r="G11" s="916"/>
      <c r="H11" s="916"/>
      <c r="I11" s="916"/>
      <c r="J11" s="545">
        <f>IFERROR(ROUNDDOWN(O11,1),0)</f>
        <v>3.3</v>
      </c>
      <c r="L11" s="1"/>
      <c r="M11" s="1">
        <f t="shared" ref="M11:M29" si="4">IF(V11&gt;0,0,1)</f>
        <v>1</v>
      </c>
      <c r="N11" s="1" t="str">
        <f t="shared" ref="N11:N29" si="5">IF(M11*L11=0,"-",M11*L11)</f>
        <v>-</v>
      </c>
      <c r="O11" s="544">
        <f>IFERROR(AVERAGE(N12:N17),"-")</f>
        <v>3.3333333333333335</v>
      </c>
      <c r="P11" s="480"/>
      <c r="Q11" s="495"/>
      <c r="R11" s="495"/>
      <c r="S11" s="495"/>
      <c r="T11" s="495"/>
      <c r="U11" s="495"/>
      <c r="V11" s="495">
        <f t="shared" ref="V11:V29" si="6">SUMPRODUCT($Q$8:$U$8,Q11:U11)</f>
        <v>0</v>
      </c>
      <c r="AH11" s="558"/>
      <c r="AI11" s="558"/>
      <c r="AJ11" s="558"/>
      <c r="AK11" s="558"/>
      <c r="AL11" s="495" t="str">
        <f t="shared" ref="AL11:AL74" si="7">IF(OR(AH11="",$J11="-"),"-",$J11*AH11)</f>
        <v>-</v>
      </c>
      <c r="AM11" s="495" t="str">
        <f t="shared" ref="AM11:AM74" si="8">IF(OR(AI11="",$J11="-"),"-",$J11*AI11)</f>
        <v>-</v>
      </c>
      <c r="AN11" s="495" t="str">
        <f t="shared" ref="AN11:AN74" si="9">IF(OR(AJ11="",$J11="-"),"-",$J11*AJ11)</f>
        <v>-</v>
      </c>
      <c r="AO11" s="495" t="str">
        <f t="shared" ref="AO11:AO74" si="10">IF(OR(AK11="",$J11="-"),"-",$J11*AK11)</f>
        <v>-</v>
      </c>
      <c r="AR11" s="1"/>
      <c r="AS11" s="495"/>
    </row>
    <row r="12" spans="2:48" ht="16.5" customHeight="1">
      <c r="B12" s="523"/>
      <c r="C12" s="917" t="s">
        <v>412</v>
      </c>
      <c r="D12" s="540" t="s">
        <v>341</v>
      </c>
      <c r="E12" s="907"/>
      <c r="F12" s="908"/>
      <c r="G12" s="908"/>
      <c r="H12" s="908"/>
      <c r="I12" s="909"/>
      <c r="J12" s="696">
        <f t="shared" ref="J12:J17" si="11">N12</f>
        <v>3</v>
      </c>
      <c r="L12" s="1">
        <f>採点Qw1!D9</f>
        <v>3</v>
      </c>
      <c r="M12" s="1">
        <f t="shared" si="4"/>
        <v>1</v>
      </c>
      <c r="N12" s="1">
        <f t="shared" si="5"/>
        <v>3</v>
      </c>
      <c r="O12" s="544"/>
      <c r="P12" s="480"/>
      <c r="Q12" s="495"/>
      <c r="R12" s="495"/>
      <c r="S12" s="495"/>
      <c r="T12" s="495"/>
      <c r="U12" s="495"/>
      <c r="V12" s="495">
        <f t="shared" si="6"/>
        <v>0</v>
      </c>
      <c r="AH12" s="495"/>
      <c r="AI12" s="495"/>
      <c r="AJ12" s="495"/>
      <c r="AK12" s="495"/>
      <c r="AL12" s="495" t="str">
        <f t="shared" si="7"/>
        <v>-</v>
      </c>
      <c r="AM12" s="495" t="str">
        <f t="shared" si="8"/>
        <v>-</v>
      </c>
      <c r="AN12" s="495" t="str">
        <f t="shared" si="9"/>
        <v>-</v>
      </c>
      <c r="AO12" s="495" t="str">
        <f t="shared" si="10"/>
        <v>-</v>
      </c>
      <c r="AQ12" t="str">
        <f>IF(BF10=1,"○","")</f>
        <v/>
      </c>
      <c r="AR12" s="1" t="s">
        <v>1022</v>
      </c>
      <c r="AS12" s="495">
        <f>IF(OR(AR12=$AQ$94,AR12=$AQ$95,AR12=$AQ$96),J12)</f>
        <v>3</v>
      </c>
    </row>
    <row r="13" spans="2:48" ht="16.5" customHeight="1">
      <c r="B13" s="523"/>
      <c r="C13" s="932"/>
      <c r="D13" s="540" t="s">
        <v>515</v>
      </c>
      <c r="E13" s="907"/>
      <c r="F13" s="908"/>
      <c r="G13" s="908"/>
      <c r="H13" s="908"/>
      <c r="I13" s="909"/>
      <c r="J13" s="696">
        <f t="shared" si="11"/>
        <v>3</v>
      </c>
      <c r="L13" s="1">
        <f>採点Qw1!D18</f>
        <v>3</v>
      </c>
      <c r="M13" s="1">
        <f t="shared" si="4"/>
        <v>1</v>
      </c>
      <c r="N13" s="1">
        <f t="shared" si="5"/>
        <v>3</v>
      </c>
      <c r="O13" s="544"/>
      <c r="P13" s="480"/>
      <c r="Q13" s="495"/>
      <c r="R13" s="495"/>
      <c r="S13" s="495"/>
      <c r="T13" s="495"/>
      <c r="U13" s="495"/>
      <c r="V13" s="495">
        <f t="shared" si="6"/>
        <v>0</v>
      </c>
      <c r="AH13" s="495"/>
      <c r="AI13" s="495"/>
      <c r="AJ13" s="495"/>
      <c r="AK13" s="495"/>
      <c r="AL13" s="495" t="str">
        <f t="shared" si="7"/>
        <v>-</v>
      </c>
      <c r="AM13" s="495" t="str">
        <f t="shared" si="8"/>
        <v>-</v>
      </c>
      <c r="AN13" s="495" t="str">
        <f t="shared" si="9"/>
        <v>-</v>
      </c>
      <c r="AO13" s="495" t="str">
        <f t="shared" si="10"/>
        <v>-</v>
      </c>
      <c r="AQ13" t="str">
        <f>IF(BF11=1,"○","")</f>
        <v/>
      </c>
      <c r="AR13" s="1" t="s">
        <v>1022</v>
      </c>
      <c r="AS13" s="495">
        <f t="shared" ref="AS13:AS76" si="12">IF(OR(AR13=$AQ$94,AR13=$AQ$95,AR13=$AQ$96),J13)</f>
        <v>3</v>
      </c>
      <c r="AU13"/>
      <c r="AV13"/>
    </row>
    <row r="14" spans="2:48" ht="16.5" customHeight="1">
      <c r="B14" s="523"/>
      <c r="C14" s="918"/>
      <c r="D14" s="645" t="s">
        <v>511</v>
      </c>
      <c r="E14" s="907"/>
      <c r="F14" s="908"/>
      <c r="G14" s="908"/>
      <c r="H14" s="908"/>
      <c r="I14" s="909"/>
      <c r="J14" s="696">
        <f t="shared" si="11"/>
        <v>3</v>
      </c>
      <c r="L14" s="1">
        <f>採点Qw1!D27</f>
        <v>3</v>
      </c>
      <c r="M14" s="1">
        <f t="shared" si="4"/>
        <v>1</v>
      </c>
      <c r="N14" s="1">
        <f t="shared" si="5"/>
        <v>3</v>
      </c>
      <c r="O14" s="544"/>
      <c r="P14" s="480"/>
      <c r="Q14" s="495"/>
      <c r="R14" s="495"/>
      <c r="S14" s="495"/>
      <c r="T14" s="495"/>
      <c r="U14" s="495"/>
      <c r="V14" s="495">
        <f t="shared" si="6"/>
        <v>0</v>
      </c>
      <c r="AH14" s="495"/>
      <c r="AI14" s="495"/>
      <c r="AJ14" s="495"/>
      <c r="AK14" s="495"/>
      <c r="AL14" s="495" t="str">
        <f t="shared" si="7"/>
        <v>-</v>
      </c>
      <c r="AM14" s="495" t="str">
        <f t="shared" si="8"/>
        <v>-</v>
      </c>
      <c r="AN14" s="495" t="str">
        <f t="shared" si="9"/>
        <v>-</v>
      </c>
      <c r="AO14" s="495" t="str">
        <f t="shared" si="10"/>
        <v>-</v>
      </c>
      <c r="AQ14" t="str">
        <f>IF(BF12=1,"○","")</f>
        <v/>
      </c>
      <c r="AR14" s="1" t="s">
        <v>1022</v>
      </c>
      <c r="AS14" s="495">
        <f t="shared" si="12"/>
        <v>3</v>
      </c>
    </row>
    <row r="15" spans="2:48" s="841" customFormat="1" ht="16.5" customHeight="1">
      <c r="B15" s="835"/>
      <c r="C15" s="910" t="s">
        <v>1078</v>
      </c>
      <c r="D15" s="911"/>
      <c r="E15" s="912"/>
      <c r="F15" s="913"/>
      <c r="G15" s="913"/>
      <c r="H15" s="913"/>
      <c r="I15" s="914"/>
      <c r="J15" s="836">
        <f>N15</f>
        <v>5</v>
      </c>
      <c r="K15" s="837"/>
      <c r="L15" s="838">
        <f>採点Qw1!D48</f>
        <v>5</v>
      </c>
      <c r="M15" s="838">
        <f t="shared" ref="M15" si="13">IF(V15&gt;0,0,1)</f>
        <v>1</v>
      </c>
      <c r="N15" s="838">
        <f t="shared" ref="N15" si="14">IF(M15*L15=0,"-",M15*L15)</f>
        <v>5</v>
      </c>
      <c r="O15" s="839"/>
      <c r="P15" s="840"/>
      <c r="Q15" s="842"/>
      <c r="R15" s="842"/>
      <c r="S15" s="842"/>
      <c r="T15" s="842"/>
      <c r="U15" s="842"/>
      <c r="V15" s="842">
        <f t="shared" si="6"/>
        <v>0</v>
      </c>
      <c r="W15" s="843"/>
      <c r="X15" s="843"/>
      <c r="Y15" s="843"/>
      <c r="Z15" s="843"/>
      <c r="AA15" s="843"/>
      <c r="AB15" s="843"/>
      <c r="AC15" s="843"/>
      <c r="AD15" s="843"/>
      <c r="AE15" s="843"/>
      <c r="AF15" s="843"/>
      <c r="AG15" s="843"/>
      <c r="AH15" s="842"/>
      <c r="AI15" s="842"/>
      <c r="AJ15" s="842"/>
      <c r="AK15" s="842"/>
      <c r="AL15" s="842" t="str">
        <f t="shared" ref="AL15" si="15">IF(OR(AH15="",$J15="-"),"-",$J15*AH15)</f>
        <v>-</v>
      </c>
      <c r="AM15" s="842" t="str">
        <f t="shared" ref="AM15" si="16">IF(OR(AI15="",$J15="-"),"-",$J15*AI15)</f>
        <v>-</v>
      </c>
      <c r="AN15" s="842" t="str">
        <f t="shared" ref="AN15" si="17">IF(OR(AJ15="",$J15="-"),"-",$J15*AJ15)</f>
        <v>-</v>
      </c>
      <c r="AO15" s="842" t="str">
        <f t="shared" ref="AO15" si="18">IF(OR(AK15="",$J15="-"),"-",$J15*AK15)</f>
        <v>-</v>
      </c>
      <c r="AQ15" t="str">
        <f>IF(BF14=1,"○","")</f>
        <v/>
      </c>
      <c r="AR15" s="1" t="s">
        <v>1023</v>
      </c>
      <c r="AS15" s="495" t="b">
        <f t="shared" si="12"/>
        <v>0</v>
      </c>
      <c r="AT15" s="461"/>
    </row>
    <row r="16" spans="2:48" ht="16.5" customHeight="1">
      <c r="B16" s="534"/>
      <c r="C16" s="910" t="s">
        <v>1019</v>
      </c>
      <c r="D16" s="911"/>
      <c r="E16" s="907"/>
      <c r="F16" s="908"/>
      <c r="G16" s="908"/>
      <c r="H16" s="908"/>
      <c r="I16" s="909"/>
      <c r="J16" s="696">
        <f t="shared" si="11"/>
        <v>3</v>
      </c>
      <c r="L16" s="1">
        <f>採点Qw1!D57</f>
        <v>3</v>
      </c>
      <c r="M16" s="1">
        <f t="shared" si="4"/>
        <v>1</v>
      </c>
      <c r="N16" s="1">
        <f t="shared" si="5"/>
        <v>3</v>
      </c>
      <c r="O16" s="544"/>
      <c r="P16" s="480"/>
      <c r="Q16" s="495"/>
      <c r="R16" s="495"/>
      <c r="S16" s="618"/>
      <c r="T16" s="495"/>
      <c r="U16" s="495"/>
      <c r="V16" s="495">
        <f t="shared" si="6"/>
        <v>0</v>
      </c>
      <c r="AH16" s="495"/>
      <c r="AI16" s="495"/>
      <c r="AJ16" s="495"/>
      <c r="AK16" s="495"/>
      <c r="AL16" s="495" t="str">
        <f t="shared" si="7"/>
        <v>-</v>
      </c>
      <c r="AM16" s="495" t="str">
        <f t="shared" si="8"/>
        <v>-</v>
      </c>
      <c r="AN16" s="495" t="str">
        <f t="shared" si="9"/>
        <v>-</v>
      </c>
      <c r="AO16" s="495" t="str">
        <f t="shared" si="10"/>
        <v>-</v>
      </c>
      <c r="AQ16" t="str">
        <f>IF(BF15=1,"○","")</f>
        <v/>
      </c>
      <c r="AR16" s="1" t="s">
        <v>1028</v>
      </c>
      <c r="AS16" s="495" t="b">
        <f t="shared" si="12"/>
        <v>0</v>
      </c>
    </row>
    <row r="17" spans="2:45" ht="16.5" customHeight="1">
      <c r="B17" s="533"/>
      <c r="C17" s="910" t="s">
        <v>1020</v>
      </c>
      <c r="D17" s="911"/>
      <c r="E17" s="907"/>
      <c r="F17" s="908"/>
      <c r="G17" s="908"/>
      <c r="H17" s="908"/>
      <c r="I17" s="909"/>
      <c r="J17" s="696">
        <f t="shared" si="11"/>
        <v>3</v>
      </c>
      <c r="L17" s="1">
        <f>採点Qw1!D67</f>
        <v>3</v>
      </c>
      <c r="M17" s="1">
        <f t="shared" si="4"/>
        <v>1</v>
      </c>
      <c r="N17" s="1">
        <f t="shared" si="5"/>
        <v>3</v>
      </c>
      <c r="O17" s="544"/>
      <c r="P17" s="480"/>
      <c r="Q17" s="495"/>
      <c r="R17" s="495"/>
      <c r="S17" s="495"/>
      <c r="T17" s="495"/>
      <c r="U17" s="495"/>
      <c r="V17" s="495">
        <f t="shared" si="6"/>
        <v>0</v>
      </c>
      <c r="AH17" s="495"/>
      <c r="AI17" s="495"/>
      <c r="AJ17" s="495"/>
      <c r="AK17" s="495"/>
      <c r="AL17" s="495" t="str">
        <f t="shared" si="7"/>
        <v>-</v>
      </c>
      <c r="AM17" s="495" t="str">
        <f t="shared" si="8"/>
        <v>-</v>
      </c>
      <c r="AN17" s="495" t="str">
        <f t="shared" si="9"/>
        <v>-</v>
      </c>
      <c r="AO17" s="495" t="str">
        <f t="shared" si="10"/>
        <v>-</v>
      </c>
      <c r="AQ17" t="str">
        <f>IF(BF16=1,"○","")</f>
        <v/>
      </c>
      <c r="AR17" s="1" t="s">
        <v>1028</v>
      </c>
      <c r="AS17" s="495" t="b">
        <f t="shared" si="12"/>
        <v>0</v>
      </c>
    </row>
    <row r="18" spans="2:45" ht="16.5" customHeight="1">
      <c r="B18" s="523">
        <v>2</v>
      </c>
      <c r="C18" s="518" t="s">
        <v>821</v>
      </c>
      <c r="D18" s="538"/>
      <c r="E18" s="601"/>
      <c r="F18" s="602"/>
      <c r="G18" s="602"/>
      <c r="H18" s="602"/>
      <c r="I18" s="603"/>
      <c r="J18" s="546">
        <f>IFERROR(ROUNDDOWN(O18,1),0)</f>
        <v>3</v>
      </c>
      <c r="L18" s="495"/>
      <c r="M18" s="1">
        <f t="shared" si="4"/>
        <v>1</v>
      </c>
      <c r="N18" s="1" t="str">
        <f t="shared" si="5"/>
        <v>-</v>
      </c>
      <c r="O18" s="544">
        <f>IFERROR(AVERAGE(N19:N20),"-")</f>
        <v>3</v>
      </c>
      <c r="P18" s="480"/>
      <c r="Q18" s="495"/>
      <c r="R18" s="495"/>
      <c r="S18" s="495"/>
      <c r="T18" s="495"/>
      <c r="U18" s="495"/>
      <c r="V18" s="495">
        <f t="shared" si="6"/>
        <v>0</v>
      </c>
      <c r="AH18" s="558"/>
      <c r="AI18" s="558"/>
      <c r="AJ18" s="558"/>
      <c r="AK18" s="558"/>
      <c r="AL18" s="495" t="str">
        <f t="shared" si="7"/>
        <v>-</v>
      </c>
      <c r="AM18" s="495" t="str">
        <f t="shared" si="8"/>
        <v>-</v>
      </c>
      <c r="AN18" s="495" t="str">
        <f t="shared" si="9"/>
        <v>-</v>
      </c>
      <c r="AO18" s="495" t="str">
        <f t="shared" si="10"/>
        <v>-</v>
      </c>
      <c r="AR18" s="1"/>
      <c r="AS18" s="495" t="b">
        <f t="shared" si="12"/>
        <v>0</v>
      </c>
    </row>
    <row r="19" spans="2:45" ht="16.5" customHeight="1">
      <c r="B19" s="523"/>
      <c r="C19" s="492" t="s">
        <v>822</v>
      </c>
      <c r="D19" s="541"/>
      <c r="E19" s="907"/>
      <c r="F19" s="908"/>
      <c r="G19" s="908"/>
      <c r="H19" s="908"/>
      <c r="I19" s="909"/>
      <c r="J19" s="696">
        <f>N19</f>
        <v>3</v>
      </c>
      <c r="L19" s="1">
        <f>採点Qw1!D77</f>
        <v>3</v>
      </c>
      <c r="M19" s="1">
        <f t="shared" si="4"/>
        <v>1</v>
      </c>
      <c r="N19" s="1">
        <f t="shared" si="5"/>
        <v>3</v>
      </c>
      <c r="O19" s="544"/>
      <c r="P19" s="480"/>
      <c r="Q19" s="495"/>
      <c r="R19" s="495"/>
      <c r="S19" s="495"/>
      <c r="T19" s="495"/>
      <c r="U19" s="495"/>
      <c r="V19" s="495">
        <f t="shared" si="6"/>
        <v>0</v>
      </c>
      <c r="AH19" s="495"/>
      <c r="AI19" s="495"/>
      <c r="AJ19" s="495"/>
      <c r="AK19" s="495"/>
      <c r="AL19" s="495" t="str">
        <f t="shared" si="7"/>
        <v>-</v>
      </c>
      <c r="AM19" s="495" t="str">
        <f t="shared" si="8"/>
        <v>-</v>
      </c>
      <c r="AN19" s="495" t="str">
        <f t="shared" si="9"/>
        <v>-</v>
      </c>
      <c r="AO19" s="495" t="str">
        <f t="shared" si="10"/>
        <v>-</v>
      </c>
      <c r="AQ19" t="str">
        <f t="shared" ref="AQ19:AQ20" si="19">IF(BF19=1,"○","")</f>
        <v/>
      </c>
      <c r="AR19" s="1" t="s">
        <v>1022</v>
      </c>
      <c r="AS19" s="495">
        <f t="shared" si="12"/>
        <v>3</v>
      </c>
    </row>
    <row r="20" spans="2:45" ht="16.5" customHeight="1">
      <c r="B20" s="531"/>
      <c r="C20" s="910" t="s">
        <v>823</v>
      </c>
      <c r="D20" s="911"/>
      <c r="E20" s="919"/>
      <c r="F20" s="920"/>
      <c r="G20" s="920"/>
      <c r="H20" s="920"/>
      <c r="I20" s="921"/>
      <c r="J20" s="736">
        <f>N20</f>
        <v>3</v>
      </c>
      <c r="L20" s="1">
        <f>採点Qw1!D97</f>
        <v>3</v>
      </c>
      <c r="M20" s="1">
        <f t="shared" si="4"/>
        <v>1</v>
      </c>
      <c r="N20" s="1">
        <f t="shared" si="5"/>
        <v>3</v>
      </c>
      <c r="O20" s="544"/>
      <c r="P20" s="480"/>
      <c r="Q20" s="495"/>
      <c r="R20" s="495"/>
      <c r="S20" s="495"/>
      <c r="T20" s="495"/>
      <c r="U20" s="495"/>
      <c r="V20" s="495">
        <f t="shared" si="6"/>
        <v>0</v>
      </c>
      <c r="AH20" s="495"/>
      <c r="AI20" s="495"/>
      <c r="AJ20" s="495"/>
      <c r="AK20" s="495"/>
      <c r="AL20" s="495" t="str">
        <f t="shared" si="7"/>
        <v>-</v>
      </c>
      <c r="AM20" s="495" t="str">
        <f t="shared" si="8"/>
        <v>-</v>
      </c>
      <c r="AN20" s="495" t="str">
        <f t="shared" si="9"/>
        <v>-</v>
      </c>
      <c r="AO20" s="495" t="str">
        <f t="shared" si="10"/>
        <v>-</v>
      </c>
      <c r="AQ20" t="str">
        <f t="shared" si="19"/>
        <v/>
      </c>
      <c r="AR20" s="1" t="s">
        <v>1028</v>
      </c>
      <c r="AS20" s="495" t="b">
        <f t="shared" si="12"/>
        <v>0</v>
      </c>
    </row>
    <row r="21" spans="2:45" ht="16.5" customHeight="1">
      <c r="B21" s="523">
        <v>3</v>
      </c>
      <c r="C21" s="732" t="s">
        <v>381</v>
      </c>
      <c r="D21" s="535"/>
      <c r="E21" s="733"/>
      <c r="F21" s="734"/>
      <c r="G21" s="734"/>
      <c r="H21" s="734"/>
      <c r="I21" s="735"/>
      <c r="J21" s="545">
        <f>IFERROR(ROUNDDOWN(O21,1),0)</f>
        <v>3</v>
      </c>
      <c r="L21" s="495"/>
      <c r="M21" s="1">
        <f t="shared" si="4"/>
        <v>1</v>
      </c>
      <c r="N21" s="1" t="str">
        <f t="shared" si="5"/>
        <v>-</v>
      </c>
      <c r="O21" s="544">
        <f>IFERROR(AVERAGE(N22:N25),"-")</f>
        <v>3</v>
      </c>
      <c r="P21" s="480"/>
      <c r="Q21" s="495"/>
      <c r="R21" s="495"/>
      <c r="S21" s="495"/>
      <c r="T21" s="495"/>
      <c r="U21" s="495"/>
      <c r="V21" s="495">
        <f t="shared" si="6"/>
        <v>0</v>
      </c>
      <c r="AH21" s="558"/>
      <c r="AI21" s="558"/>
      <c r="AJ21" s="558"/>
      <c r="AK21" s="558"/>
      <c r="AL21" s="495" t="str">
        <f t="shared" si="7"/>
        <v>-</v>
      </c>
      <c r="AM21" s="495" t="str">
        <f t="shared" si="8"/>
        <v>-</v>
      </c>
      <c r="AN21" s="495" t="str">
        <f t="shared" si="9"/>
        <v>-</v>
      </c>
      <c r="AO21" s="495" t="str">
        <f t="shared" si="10"/>
        <v>-</v>
      </c>
      <c r="AR21" s="1"/>
      <c r="AS21" s="495" t="b">
        <f t="shared" si="12"/>
        <v>0</v>
      </c>
    </row>
    <row r="22" spans="2:45" ht="16.5" customHeight="1">
      <c r="B22" s="523"/>
      <c r="C22" s="599" t="s">
        <v>827</v>
      </c>
      <c r="D22" s="600"/>
      <c r="E22" s="907"/>
      <c r="F22" s="908"/>
      <c r="G22" s="908"/>
      <c r="H22" s="908"/>
      <c r="I22" s="909"/>
      <c r="J22" s="696">
        <f>N22</f>
        <v>3</v>
      </c>
      <c r="L22" s="1">
        <f>採点Qw1!D107</f>
        <v>3</v>
      </c>
      <c r="M22" s="1">
        <f t="shared" si="4"/>
        <v>1</v>
      </c>
      <c r="N22" s="1">
        <f t="shared" si="5"/>
        <v>3</v>
      </c>
      <c r="O22" s="544"/>
      <c r="P22" s="480"/>
      <c r="Q22" s="495"/>
      <c r="R22" s="495"/>
      <c r="S22" s="495"/>
      <c r="T22" s="495"/>
      <c r="U22" s="495"/>
      <c r="V22" s="495">
        <f t="shared" si="6"/>
        <v>0</v>
      </c>
      <c r="AH22" s="495"/>
      <c r="AI22" s="495"/>
      <c r="AJ22" s="495"/>
      <c r="AK22" s="495"/>
      <c r="AL22" s="495" t="str">
        <f t="shared" si="7"/>
        <v>-</v>
      </c>
      <c r="AM22" s="495" t="str">
        <f t="shared" si="8"/>
        <v>-</v>
      </c>
      <c r="AN22" s="495" t="str">
        <f t="shared" si="9"/>
        <v>-</v>
      </c>
      <c r="AO22" s="495" t="str">
        <f t="shared" si="10"/>
        <v>-</v>
      </c>
      <c r="AQ22" t="str">
        <f t="shared" ref="AQ22:AQ25" si="20">IF(BF22=1,"○","")</f>
        <v/>
      </c>
      <c r="AR22" s="1" t="s">
        <v>1022</v>
      </c>
      <c r="AS22" s="495">
        <f t="shared" si="12"/>
        <v>3</v>
      </c>
    </row>
    <row r="23" spans="2:45" ht="16.5" customHeight="1">
      <c r="B23" s="523"/>
      <c r="C23" s="599" t="s">
        <v>828</v>
      </c>
      <c r="D23" s="600"/>
      <c r="E23" s="907"/>
      <c r="F23" s="908"/>
      <c r="G23" s="908"/>
      <c r="H23" s="908"/>
      <c r="I23" s="909"/>
      <c r="J23" s="696">
        <f>N23</f>
        <v>3</v>
      </c>
      <c r="L23" s="1">
        <f>採点Qw1!D116</f>
        <v>3</v>
      </c>
      <c r="M23" s="1">
        <f t="shared" si="4"/>
        <v>1</v>
      </c>
      <c r="N23" s="1">
        <f t="shared" si="5"/>
        <v>3</v>
      </c>
      <c r="O23" s="544"/>
      <c r="P23" s="480"/>
      <c r="Q23" s="495"/>
      <c r="R23" s="495"/>
      <c r="S23" s="495"/>
      <c r="T23" s="495"/>
      <c r="U23" s="495"/>
      <c r="V23" s="495">
        <f t="shared" si="6"/>
        <v>0</v>
      </c>
      <c r="AH23" s="495"/>
      <c r="AI23" s="495"/>
      <c r="AJ23" s="495"/>
      <c r="AK23" s="495"/>
      <c r="AL23" s="495" t="str">
        <f t="shared" si="7"/>
        <v>-</v>
      </c>
      <c r="AM23" s="495" t="str">
        <f t="shared" si="8"/>
        <v>-</v>
      </c>
      <c r="AN23" s="495" t="str">
        <f t="shared" si="9"/>
        <v>-</v>
      </c>
      <c r="AO23" s="495" t="str">
        <f t="shared" si="10"/>
        <v>-</v>
      </c>
      <c r="AQ23" t="str">
        <f t="shared" si="20"/>
        <v/>
      </c>
      <c r="AR23" s="1" t="s">
        <v>1022</v>
      </c>
      <c r="AS23" s="495">
        <f t="shared" si="12"/>
        <v>3</v>
      </c>
    </row>
    <row r="24" spans="2:45" ht="16.5" customHeight="1">
      <c r="B24" s="523"/>
      <c r="C24" s="933" t="s">
        <v>1048</v>
      </c>
      <c r="D24" s="540" t="s">
        <v>829</v>
      </c>
      <c r="E24" s="907"/>
      <c r="F24" s="908"/>
      <c r="G24" s="908"/>
      <c r="H24" s="908"/>
      <c r="I24" s="909"/>
      <c r="J24" s="696">
        <f>N24</f>
        <v>2</v>
      </c>
      <c r="L24" s="1">
        <f>採点Qw1!D126</f>
        <v>2</v>
      </c>
      <c r="M24" s="1">
        <f t="shared" si="4"/>
        <v>1</v>
      </c>
      <c r="N24" s="1">
        <f t="shared" si="5"/>
        <v>2</v>
      </c>
      <c r="O24" s="544"/>
      <c r="P24" s="480"/>
      <c r="Q24" s="495">
        <v>1</v>
      </c>
      <c r="R24" s="495"/>
      <c r="S24" s="495"/>
      <c r="T24" s="495"/>
      <c r="U24" s="495"/>
      <c r="V24" s="495">
        <f t="shared" si="6"/>
        <v>0</v>
      </c>
      <c r="AH24" s="495"/>
      <c r="AI24" s="495"/>
      <c r="AJ24" s="495"/>
      <c r="AK24" s="495"/>
      <c r="AL24" s="495" t="str">
        <f t="shared" si="7"/>
        <v>-</v>
      </c>
      <c r="AM24" s="495" t="str">
        <f t="shared" si="8"/>
        <v>-</v>
      </c>
      <c r="AN24" s="495" t="str">
        <f t="shared" si="9"/>
        <v>-</v>
      </c>
      <c r="AO24" s="495" t="str">
        <f t="shared" si="10"/>
        <v>-</v>
      </c>
      <c r="AQ24" t="str">
        <f t="shared" si="20"/>
        <v/>
      </c>
      <c r="AR24" s="1" t="s">
        <v>1022</v>
      </c>
      <c r="AS24" s="495">
        <f t="shared" si="12"/>
        <v>2</v>
      </c>
    </row>
    <row r="25" spans="2:45" ht="16.5" customHeight="1">
      <c r="B25" s="523"/>
      <c r="C25" s="934"/>
      <c r="D25" s="540" t="s">
        <v>830</v>
      </c>
      <c r="E25" s="907"/>
      <c r="F25" s="908"/>
      <c r="G25" s="908"/>
      <c r="H25" s="908"/>
      <c r="I25" s="909"/>
      <c r="J25" s="696">
        <f>N25</f>
        <v>4</v>
      </c>
      <c r="L25" s="1">
        <f>採点Qw1!D135</f>
        <v>4</v>
      </c>
      <c r="M25" s="1">
        <f t="shared" si="4"/>
        <v>1</v>
      </c>
      <c r="N25" s="1">
        <f t="shared" si="5"/>
        <v>4</v>
      </c>
      <c r="O25" s="544"/>
      <c r="P25" s="480"/>
      <c r="Q25" s="495">
        <v>1</v>
      </c>
      <c r="R25" s="495"/>
      <c r="S25" s="495"/>
      <c r="T25" s="495"/>
      <c r="U25" s="495"/>
      <c r="V25" s="495">
        <f t="shared" si="6"/>
        <v>0</v>
      </c>
      <c r="AH25" s="495"/>
      <c r="AI25" s="495"/>
      <c r="AJ25" s="495"/>
      <c r="AK25" s="495"/>
      <c r="AL25" s="495" t="str">
        <f t="shared" si="7"/>
        <v>-</v>
      </c>
      <c r="AM25" s="495" t="str">
        <f t="shared" si="8"/>
        <v>-</v>
      </c>
      <c r="AN25" s="495" t="str">
        <f t="shared" si="9"/>
        <v>-</v>
      </c>
      <c r="AO25" s="495" t="str">
        <f t="shared" si="10"/>
        <v>-</v>
      </c>
      <c r="AQ25" t="str">
        <f t="shared" si="20"/>
        <v/>
      </c>
      <c r="AR25" s="1" t="s">
        <v>1022</v>
      </c>
      <c r="AS25" s="495">
        <f t="shared" si="12"/>
        <v>4</v>
      </c>
    </row>
    <row r="26" spans="2:45" ht="16.5" customHeight="1">
      <c r="B26" s="530">
        <v>4</v>
      </c>
      <c r="C26" s="517" t="s">
        <v>382</v>
      </c>
      <c r="D26" s="537"/>
      <c r="E26" s="601"/>
      <c r="F26" s="602"/>
      <c r="G26" s="602"/>
      <c r="H26" s="602"/>
      <c r="I26" s="603"/>
      <c r="J26" s="546">
        <f>IFERROR(ROUNDDOWN(O26,1),0)</f>
        <v>3</v>
      </c>
      <c r="L26" s="495"/>
      <c r="M26" s="1">
        <f t="shared" si="4"/>
        <v>1</v>
      </c>
      <c r="N26" s="1" t="str">
        <f t="shared" si="5"/>
        <v>-</v>
      </c>
      <c r="O26" s="544">
        <f>IFERROR(AVERAGE(N27),"-")</f>
        <v>3</v>
      </c>
      <c r="P26" s="480"/>
      <c r="Q26" s="495"/>
      <c r="R26" s="495"/>
      <c r="S26" s="495"/>
      <c r="T26" s="495"/>
      <c r="U26" s="495"/>
      <c r="V26" s="495">
        <f t="shared" si="6"/>
        <v>0</v>
      </c>
      <c r="AH26" s="558"/>
      <c r="AI26" s="558"/>
      <c r="AJ26" s="558"/>
      <c r="AK26" s="558"/>
      <c r="AL26" s="495" t="str">
        <f t="shared" si="7"/>
        <v>-</v>
      </c>
      <c r="AM26" s="495" t="str">
        <f t="shared" si="8"/>
        <v>-</v>
      </c>
      <c r="AN26" s="495" t="str">
        <f t="shared" si="9"/>
        <v>-</v>
      </c>
      <c r="AO26" s="495" t="str">
        <f t="shared" si="10"/>
        <v>-</v>
      </c>
      <c r="AR26" s="1"/>
      <c r="AS26" s="495" t="b">
        <f t="shared" si="12"/>
        <v>0</v>
      </c>
    </row>
    <row r="27" spans="2:45" ht="16.5" customHeight="1">
      <c r="B27" s="531"/>
      <c r="C27" s="492" t="s">
        <v>826</v>
      </c>
      <c r="D27" s="541"/>
      <c r="E27" s="907"/>
      <c r="F27" s="908"/>
      <c r="G27" s="908"/>
      <c r="H27" s="908"/>
      <c r="I27" s="909"/>
      <c r="J27" s="696">
        <f>N27</f>
        <v>3</v>
      </c>
      <c r="L27" s="1">
        <f>採点Qw1!D145</f>
        <v>3</v>
      </c>
      <c r="M27" s="1">
        <f t="shared" si="4"/>
        <v>1</v>
      </c>
      <c r="N27" s="1">
        <f t="shared" si="5"/>
        <v>3</v>
      </c>
      <c r="O27" s="544"/>
      <c r="P27" s="480"/>
      <c r="Q27" s="495"/>
      <c r="R27" s="495"/>
      <c r="S27" s="495"/>
      <c r="T27" s="495"/>
      <c r="U27" s="495"/>
      <c r="V27" s="495">
        <f t="shared" si="6"/>
        <v>0</v>
      </c>
      <c r="AH27" s="495"/>
      <c r="AI27" s="495"/>
      <c r="AJ27" s="495"/>
      <c r="AK27" s="495"/>
      <c r="AL27" s="495" t="str">
        <f t="shared" si="7"/>
        <v>-</v>
      </c>
      <c r="AM27" s="495" t="str">
        <f t="shared" si="8"/>
        <v>-</v>
      </c>
      <c r="AN27" s="495" t="str">
        <f t="shared" si="9"/>
        <v>-</v>
      </c>
      <c r="AO27" s="495" t="str">
        <f t="shared" si="10"/>
        <v>-</v>
      </c>
      <c r="AQ27" t="str">
        <f t="shared" ref="AQ27" si="21">IF(BF27=1,"○","")</f>
        <v/>
      </c>
      <c r="AR27" s="1" t="s">
        <v>1022</v>
      </c>
      <c r="AS27" s="495">
        <f t="shared" si="12"/>
        <v>3</v>
      </c>
    </row>
    <row r="28" spans="2:45" ht="16.5" customHeight="1">
      <c r="B28" s="534">
        <v>5</v>
      </c>
      <c r="C28" s="516" t="s">
        <v>824</v>
      </c>
      <c r="D28" s="521"/>
      <c r="E28" s="601"/>
      <c r="F28" s="602"/>
      <c r="G28" s="602"/>
      <c r="H28" s="602"/>
      <c r="I28" s="603"/>
      <c r="J28" s="546">
        <f>IFERROR(ROUNDDOWN(O28,1),0)</f>
        <v>3</v>
      </c>
      <c r="L28" s="1"/>
      <c r="M28" s="1">
        <f t="shared" si="4"/>
        <v>1</v>
      </c>
      <c r="N28" s="1" t="str">
        <f t="shared" si="5"/>
        <v>-</v>
      </c>
      <c r="O28" s="544">
        <f>IFERROR(AVERAGE(N29),"-")</f>
        <v>3</v>
      </c>
      <c r="P28" s="480"/>
      <c r="Q28" s="495"/>
      <c r="R28" s="495"/>
      <c r="S28" s="495"/>
      <c r="T28" s="495"/>
      <c r="U28" s="495"/>
      <c r="V28" s="495">
        <f t="shared" si="6"/>
        <v>0</v>
      </c>
      <c r="AH28" s="558"/>
      <c r="AI28" s="558"/>
      <c r="AJ28" s="558"/>
      <c r="AK28" s="558"/>
      <c r="AL28" s="495" t="str">
        <f t="shared" si="7"/>
        <v>-</v>
      </c>
      <c r="AM28" s="495" t="str">
        <f t="shared" si="8"/>
        <v>-</v>
      </c>
      <c r="AN28" s="495" t="str">
        <f t="shared" si="9"/>
        <v>-</v>
      </c>
      <c r="AO28" s="495" t="str">
        <f t="shared" si="10"/>
        <v>-</v>
      </c>
      <c r="AR28" s="1"/>
      <c r="AS28" s="495" t="b">
        <f t="shared" si="12"/>
        <v>0</v>
      </c>
    </row>
    <row r="29" spans="2:45" ht="16.5" customHeight="1" thickBot="1">
      <c r="B29" s="529"/>
      <c r="C29" s="910" t="s">
        <v>825</v>
      </c>
      <c r="D29" s="911"/>
      <c r="E29" s="907"/>
      <c r="F29" s="908"/>
      <c r="G29" s="908"/>
      <c r="H29" s="908"/>
      <c r="I29" s="909"/>
      <c r="J29" s="696">
        <f>N29</f>
        <v>3</v>
      </c>
      <c r="L29" s="1">
        <f>採点Qw1!D163</f>
        <v>3</v>
      </c>
      <c r="M29" s="1">
        <f t="shared" si="4"/>
        <v>1</v>
      </c>
      <c r="N29" s="1">
        <f t="shared" si="5"/>
        <v>3</v>
      </c>
      <c r="O29" s="544"/>
      <c r="P29" s="480"/>
      <c r="Q29" s="495"/>
      <c r="R29" s="495"/>
      <c r="S29" s="495"/>
      <c r="T29" s="495"/>
      <c r="U29" s="495"/>
      <c r="V29" s="495">
        <f t="shared" si="6"/>
        <v>0</v>
      </c>
      <c r="AH29" s="495"/>
      <c r="AI29" s="495"/>
      <c r="AJ29" s="495"/>
      <c r="AK29" s="495">
        <v>1</v>
      </c>
      <c r="AL29" s="495" t="str">
        <f t="shared" si="7"/>
        <v>-</v>
      </c>
      <c r="AM29" s="495" t="str">
        <f t="shared" si="8"/>
        <v>-</v>
      </c>
      <c r="AN29" s="495" t="str">
        <f t="shared" si="9"/>
        <v>-</v>
      </c>
      <c r="AO29" s="495">
        <f t="shared" si="10"/>
        <v>3</v>
      </c>
      <c r="AQ29" t="str">
        <f t="shared" ref="AQ29" si="22">IF(BF29=1,"○","")</f>
        <v/>
      </c>
      <c r="AR29" s="1" t="s">
        <v>1024</v>
      </c>
      <c r="AS29" s="495">
        <f t="shared" si="12"/>
        <v>3</v>
      </c>
    </row>
    <row r="30" spans="2:45" ht="16.5" customHeight="1" thickBot="1">
      <c r="B30" s="743" t="s">
        <v>831</v>
      </c>
      <c r="C30" s="744"/>
      <c r="D30" s="745"/>
      <c r="E30" s="746"/>
      <c r="F30" s="747"/>
      <c r="G30" s="747"/>
      <c r="H30" s="747"/>
      <c r="I30" s="747"/>
      <c r="J30" s="748">
        <f>IFERROR(ROUNDDOWN(O30,1),0)</f>
        <v>3</v>
      </c>
      <c r="L30" s="1"/>
      <c r="M30" s="1">
        <f t="shared" ref="M30:M91" si="23">IF(V30&gt;0,0,1)</f>
        <v>1</v>
      </c>
      <c r="N30" s="1" t="str">
        <f t="shared" ref="N30:N91" si="24">IF(M30*L30=0,"-",M30*L30)</f>
        <v>-</v>
      </c>
      <c r="O30" s="544">
        <f>IFERROR(AVERAGE(N31:N68),"-")</f>
        <v>3</v>
      </c>
      <c r="P30" s="480"/>
      <c r="Q30" s="495"/>
      <c r="R30" s="495"/>
      <c r="S30" s="495"/>
      <c r="T30" s="495"/>
      <c r="U30" s="495"/>
      <c r="V30" s="495">
        <f t="shared" ref="V30:V70" si="25">SUMPRODUCT($Q$8:$U$8,Q30:U30)</f>
        <v>0</v>
      </c>
      <c r="AH30" s="558"/>
      <c r="AI30" s="558"/>
      <c r="AJ30" s="558"/>
      <c r="AK30" s="558"/>
      <c r="AL30" s="495" t="str">
        <f t="shared" si="7"/>
        <v>-</v>
      </c>
      <c r="AM30" s="495" t="str">
        <f t="shared" si="8"/>
        <v>-</v>
      </c>
      <c r="AN30" s="495" t="str">
        <f t="shared" si="9"/>
        <v>-</v>
      </c>
      <c r="AO30" s="495" t="str">
        <f t="shared" si="10"/>
        <v>-</v>
      </c>
      <c r="AR30" s="1"/>
      <c r="AS30" s="495" t="b">
        <f t="shared" si="12"/>
        <v>0</v>
      </c>
    </row>
    <row r="31" spans="2:45" ht="16.5" customHeight="1">
      <c r="B31" s="523">
        <v>1</v>
      </c>
      <c r="C31" s="518" t="s">
        <v>812</v>
      </c>
      <c r="D31" s="538"/>
      <c r="E31" s="733"/>
      <c r="F31" s="734"/>
      <c r="G31" s="734"/>
      <c r="H31" s="734"/>
      <c r="I31" s="735"/>
      <c r="J31" s="545">
        <f>IFERROR(ROUNDDOWN(O31,1),0)</f>
        <v>3</v>
      </c>
      <c r="L31" s="495"/>
      <c r="M31" s="1">
        <f t="shared" si="23"/>
        <v>1</v>
      </c>
      <c r="N31" s="1" t="str">
        <f t="shared" si="24"/>
        <v>-</v>
      </c>
      <c r="O31" s="544">
        <f>IFERROR(AVERAGE(N32:N34),"-")</f>
        <v>3</v>
      </c>
      <c r="P31" s="480"/>
      <c r="Q31" s="495"/>
      <c r="R31" s="495"/>
      <c r="S31" s="495"/>
      <c r="T31" s="495"/>
      <c r="U31" s="495"/>
      <c r="V31" s="495">
        <f t="shared" si="25"/>
        <v>0</v>
      </c>
      <c r="AH31" s="558"/>
      <c r="AI31" s="558"/>
      <c r="AJ31" s="558"/>
      <c r="AK31" s="558"/>
      <c r="AL31" s="495" t="str">
        <f t="shared" si="7"/>
        <v>-</v>
      </c>
      <c r="AM31" s="495" t="str">
        <f t="shared" si="8"/>
        <v>-</v>
      </c>
      <c r="AN31" s="495" t="str">
        <f t="shared" si="9"/>
        <v>-</v>
      </c>
      <c r="AO31" s="495" t="str">
        <f t="shared" si="10"/>
        <v>-</v>
      </c>
      <c r="AR31" s="1"/>
      <c r="AS31" s="495" t="b">
        <f t="shared" si="12"/>
        <v>0</v>
      </c>
    </row>
    <row r="32" spans="2:45" ht="16.5" customHeight="1">
      <c r="B32" s="526"/>
      <c r="C32" s="492" t="s">
        <v>832</v>
      </c>
      <c r="D32" s="541"/>
      <c r="E32" s="907"/>
      <c r="F32" s="908"/>
      <c r="G32" s="908"/>
      <c r="H32" s="908"/>
      <c r="I32" s="909"/>
      <c r="J32" s="496">
        <f>N32</f>
        <v>3</v>
      </c>
      <c r="L32" s="1">
        <f>採点Qw2!D8</f>
        <v>3</v>
      </c>
      <c r="M32" s="1">
        <f t="shared" ref="M32:M40" si="26">IF(V32&gt;0,0,1)</f>
        <v>1</v>
      </c>
      <c r="N32" s="1">
        <f t="shared" ref="N32:N40" si="27">IF(M32*L32=0,"-",M32*L32)</f>
        <v>3</v>
      </c>
      <c r="O32" s="544"/>
      <c r="P32" s="480"/>
      <c r="Q32" s="495"/>
      <c r="R32" s="495"/>
      <c r="S32" s="495"/>
      <c r="T32" s="495"/>
      <c r="U32" s="495"/>
      <c r="V32" s="495">
        <f t="shared" ref="V32:V68" si="28">SUMPRODUCT($Q$8:$U$8,Q32:U32)</f>
        <v>0</v>
      </c>
      <c r="AH32" s="495"/>
      <c r="AI32" s="495">
        <v>1</v>
      </c>
      <c r="AJ32" s="495"/>
      <c r="AK32" s="495">
        <v>1</v>
      </c>
      <c r="AL32" s="495" t="str">
        <f t="shared" si="7"/>
        <v>-</v>
      </c>
      <c r="AM32" s="495">
        <f t="shared" si="8"/>
        <v>3</v>
      </c>
      <c r="AN32" s="495" t="str">
        <f t="shared" si="9"/>
        <v>-</v>
      </c>
      <c r="AO32" s="495">
        <f t="shared" si="10"/>
        <v>3</v>
      </c>
      <c r="AQ32" t="str">
        <f t="shared" ref="AQ32:AQ34" si="29">IF(BF32=1,"○","")</f>
        <v/>
      </c>
      <c r="AR32" s="1" t="s">
        <v>1025</v>
      </c>
      <c r="AS32" s="495">
        <f t="shared" si="12"/>
        <v>3</v>
      </c>
    </row>
    <row r="33" spans="2:45" ht="16.5" customHeight="1">
      <c r="B33" s="528"/>
      <c r="C33" s="932" t="s">
        <v>833</v>
      </c>
      <c r="D33" s="646" t="s">
        <v>834</v>
      </c>
      <c r="E33" s="907"/>
      <c r="F33" s="908"/>
      <c r="G33" s="908"/>
      <c r="H33" s="908"/>
      <c r="I33" s="909"/>
      <c r="J33" s="696">
        <f>N33</f>
        <v>3</v>
      </c>
      <c r="L33" s="1">
        <f>採点Qw2!D29</f>
        <v>3</v>
      </c>
      <c r="M33" s="1">
        <f>IF(V33&gt;0,0,1)</f>
        <v>1</v>
      </c>
      <c r="N33" s="1">
        <f>IF(M33*L33=0,"-",M33*L33)</f>
        <v>3</v>
      </c>
      <c r="O33" s="544"/>
      <c r="P33" s="480"/>
      <c r="Q33" s="495"/>
      <c r="R33" s="495"/>
      <c r="S33" s="495"/>
      <c r="T33" s="495"/>
      <c r="U33" s="495"/>
      <c r="V33" s="495">
        <f t="shared" si="28"/>
        <v>0</v>
      </c>
      <c r="AH33" s="495"/>
      <c r="AI33" s="495">
        <v>1</v>
      </c>
      <c r="AJ33" s="495">
        <v>1</v>
      </c>
      <c r="AK33" s="495">
        <v>1</v>
      </c>
      <c r="AL33" s="495" t="str">
        <f t="shared" si="7"/>
        <v>-</v>
      </c>
      <c r="AM33" s="495">
        <f t="shared" si="8"/>
        <v>3</v>
      </c>
      <c r="AN33" s="495">
        <f t="shared" si="9"/>
        <v>3</v>
      </c>
      <c r="AO33" s="495">
        <f t="shared" si="10"/>
        <v>3</v>
      </c>
      <c r="AQ33" t="str">
        <f t="shared" si="29"/>
        <v/>
      </c>
      <c r="AR33" s="1" t="s">
        <v>1025</v>
      </c>
      <c r="AS33" s="495">
        <f t="shared" si="12"/>
        <v>3</v>
      </c>
    </row>
    <row r="34" spans="2:45" ht="16.5" customHeight="1">
      <c r="B34" s="522"/>
      <c r="C34" s="918"/>
      <c r="D34" s="646" t="s">
        <v>835</v>
      </c>
      <c r="E34" s="907"/>
      <c r="F34" s="908"/>
      <c r="G34" s="908"/>
      <c r="H34" s="908"/>
      <c r="I34" s="909"/>
      <c r="J34" s="696">
        <f>N34</f>
        <v>3</v>
      </c>
      <c r="L34" s="1">
        <f>採点Qw2!D47</f>
        <v>3</v>
      </c>
      <c r="M34" s="1">
        <f>IF(V34&gt;0,0,1)</f>
        <v>1</v>
      </c>
      <c r="N34" s="1">
        <f>IF(M34*L34=0,"-",M34*L34)</f>
        <v>3</v>
      </c>
      <c r="O34" s="544"/>
      <c r="P34" s="480"/>
      <c r="Q34" s="495"/>
      <c r="R34" s="495"/>
      <c r="S34" s="495"/>
      <c r="T34" s="495"/>
      <c r="U34" s="495"/>
      <c r="V34" s="495">
        <f t="shared" si="28"/>
        <v>0</v>
      </c>
      <c r="AH34" s="495"/>
      <c r="AI34" s="495"/>
      <c r="AJ34" s="495">
        <v>1</v>
      </c>
      <c r="AK34" s="495">
        <v>1</v>
      </c>
      <c r="AL34" s="495" t="str">
        <f t="shared" si="7"/>
        <v>-</v>
      </c>
      <c r="AM34" s="495" t="str">
        <f t="shared" si="8"/>
        <v>-</v>
      </c>
      <c r="AN34" s="495">
        <f t="shared" si="9"/>
        <v>3</v>
      </c>
      <c r="AO34" s="495">
        <f t="shared" si="10"/>
        <v>3</v>
      </c>
      <c r="AQ34" t="str">
        <f t="shared" si="29"/>
        <v/>
      </c>
      <c r="AR34" s="1" t="s">
        <v>1025</v>
      </c>
      <c r="AS34" s="495">
        <f t="shared" si="12"/>
        <v>3</v>
      </c>
    </row>
    <row r="35" spans="2:45" ht="16.5" customHeight="1">
      <c r="B35" s="525">
        <v>2</v>
      </c>
      <c r="C35" s="517" t="s">
        <v>378</v>
      </c>
      <c r="D35" s="542"/>
      <c r="E35" s="601"/>
      <c r="F35" s="602"/>
      <c r="G35" s="602"/>
      <c r="H35" s="602"/>
      <c r="I35" s="603"/>
      <c r="J35" s="546">
        <f>IFERROR(ROUNDDOWN(O35,1),0)</f>
        <v>3</v>
      </c>
      <c r="L35" s="1"/>
      <c r="M35" s="1">
        <f t="shared" si="26"/>
        <v>1</v>
      </c>
      <c r="N35" s="1" t="str">
        <f t="shared" si="27"/>
        <v>-</v>
      </c>
      <c r="O35" s="544">
        <f>IFERROR(AVERAGE(N36:N40),"-")</f>
        <v>3</v>
      </c>
      <c r="P35" s="480"/>
      <c r="Q35" s="495"/>
      <c r="R35" s="495"/>
      <c r="S35" s="495"/>
      <c r="T35" s="495"/>
      <c r="U35" s="495"/>
      <c r="V35" s="495">
        <f t="shared" si="28"/>
        <v>0</v>
      </c>
      <c r="AH35" s="558"/>
      <c r="AI35" s="558"/>
      <c r="AJ35" s="558"/>
      <c r="AK35" s="558"/>
      <c r="AL35" s="495" t="str">
        <f t="shared" si="7"/>
        <v>-</v>
      </c>
      <c r="AM35" s="495" t="str">
        <f t="shared" si="8"/>
        <v>-</v>
      </c>
      <c r="AN35" s="495" t="str">
        <f t="shared" si="9"/>
        <v>-</v>
      </c>
      <c r="AO35" s="495" t="str">
        <f t="shared" si="10"/>
        <v>-</v>
      </c>
      <c r="AR35" s="1"/>
      <c r="AS35" s="495" t="b">
        <f t="shared" si="12"/>
        <v>0</v>
      </c>
    </row>
    <row r="36" spans="2:45" ht="16.5" customHeight="1">
      <c r="B36" s="526"/>
      <c r="C36" s="910" t="s">
        <v>836</v>
      </c>
      <c r="D36" s="911"/>
      <c r="E36" s="907"/>
      <c r="F36" s="908"/>
      <c r="G36" s="908"/>
      <c r="H36" s="908"/>
      <c r="I36" s="909"/>
      <c r="J36" s="696">
        <f>N36</f>
        <v>3</v>
      </c>
      <c r="L36" s="1">
        <f>採点Qw2!D66</f>
        <v>3</v>
      </c>
      <c r="M36" s="1">
        <f t="shared" si="26"/>
        <v>1</v>
      </c>
      <c r="N36" s="1">
        <f t="shared" si="27"/>
        <v>3</v>
      </c>
      <c r="O36" s="544"/>
      <c r="P36" s="480"/>
      <c r="Q36" s="495"/>
      <c r="R36" s="495"/>
      <c r="S36" s="495"/>
      <c r="T36" s="495"/>
      <c r="U36" s="495"/>
      <c r="V36" s="495">
        <f t="shared" si="28"/>
        <v>0</v>
      </c>
      <c r="AH36" s="495"/>
      <c r="AI36" s="495">
        <v>1</v>
      </c>
      <c r="AJ36" s="495">
        <v>1</v>
      </c>
      <c r="AK36" s="495"/>
      <c r="AL36" s="495" t="str">
        <f t="shared" si="7"/>
        <v>-</v>
      </c>
      <c r="AM36" s="495">
        <f t="shared" si="8"/>
        <v>3</v>
      </c>
      <c r="AN36" s="495">
        <f t="shared" si="9"/>
        <v>3</v>
      </c>
      <c r="AO36" s="495" t="str">
        <f t="shared" si="10"/>
        <v>-</v>
      </c>
      <c r="AQ36" t="str">
        <f>IF(BF35=1,"○","")</f>
        <v/>
      </c>
      <c r="AR36" s="1" t="s">
        <v>1025</v>
      </c>
      <c r="AS36" s="495">
        <f t="shared" si="12"/>
        <v>3</v>
      </c>
    </row>
    <row r="37" spans="2:45" ht="16.149999999999999" customHeight="1">
      <c r="B37" s="526"/>
      <c r="C37" s="910" t="s">
        <v>837</v>
      </c>
      <c r="D37" s="911"/>
      <c r="E37" s="907"/>
      <c r="F37" s="908"/>
      <c r="G37" s="908"/>
      <c r="H37" s="908"/>
      <c r="I37" s="909"/>
      <c r="J37" s="699">
        <f>N37</f>
        <v>3</v>
      </c>
      <c r="L37" s="1">
        <f>採点Qw2!D75</f>
        <v>3</v>
      </c>
      <c r="M37" s="1">
        <f t="shared" si="26"/>
        <v>1</v>
      </c>
      <c r="N37" s="1">
        <f t="shared" si="27"/>
        <v>3</v>
      </c>
      <c r="O37" s="544"/>
      <c r="P37" s="480"/>
      <c r="Q37" s="495"/>
      <c r="R37" s="495"/>
      <c r="S37" s="495">
        <v>1</v>
      </c>
      <c r="T37" s="495"/>
      <c r="U37" s="495"/>
      <c r="V37" s="495">
        <f t="shared" si="28"/>
        <v>0</v>
      </c>
      <c r="AH37" s="495"/>
      <c r="AI37" s="495">
        <v>1</v>
      </c>
      <c r="AJ37" s="495">
        <v>1</v>
      </c>
      <c r="AK37" s="495"/>
      <c r="AL37" s="495" t="str">
        <f t="shared" si="7"/>
        <v>-</v>
      </c>
      <c r="AM37" s="495">
        <f t="shared" si="8"/>
        <v>3</v>
      </c>
      <c r="AN37" s="495">
        <f t="shared" si="9"/>
        <v>3</v>
      </c>
      <c r="AO37" s="495" t="str">
        <f t="shared" si="10"/>
        <v>-</v>
      </c>
      <c r="AQ37" t="str">
        <f>IF(BF36=1,"○","")</f>
        <v/>
      </c>
      <c r="AR37" s="1" t="s">
        <v>1025</v>
      </c>
      <c r="AS37" s="495">
        <f t="shared" si="12"/>
        <v>3</v>
      </c>
    </row>
    <row r="38" spans="2:45" ht="16.5" customHeight="1">
      <c r="B38" s="528"/>
      <c r="C38" s="910" t="s">
        <v>838</v>
      </c>
      <c r="D38" s="911"/>
      <c r="E38" s="907"/>
      <c r="F38" s="908"/>
      <c r="G38" s="908"/>
      <c r="H38" s="908"/>
      <c r="I38" s="909"/>
      <c r="J38" s="696">
        <f>N38</f>
        <v>3</v>
      </c>
      <c r="L38" s="1">
        <f>採点Qw2!D84</f>
        <v>3</v>
      </c>
      <c r="M38" s="1">
        <f t="shared" si="26"/>
        <v>1</v>
      </c>
      <c r="N38" s="1">
        <f t="shared" si="27"/>
        <v>3</v>
      </c>
      <c r="O38" s="544"/>
      <c r="P38" s="480"/>
      <c r="Q38" s="495"/>
      <c r="R38" s="495"/>
      <c r="S38" s="495"/>
      <c r="T38" s="495"/>
      <c r="U38" s="495"/>
      <c r="V38" s="495">
        <f t="shared" si="28"/>
        <v>0</v>
      </c>
      <c r="AH38" s="495"/>
      <c r="AI38" s="495">
        <v>1</v>
      </c>
      <c r="AJ38" s="495">
        <v>1</v>
      </c>
      <c r="AK38" s="495">
        <v>1</v>
      </c>
      <c r="AL38" s="495" t="str">
        <f t="shared" si="7"/>
        <v>-</v>
      </c>
      <c r="AM38" s="495">
        <f t="shared" si="8"/>
        <v>3</v>
      </c>
      <c r="AN38" s="495">
        <f t="shared" si="9"/>
        <v>3</v>
      </c>
      <c r="AO38" s="495">
        <f t="shared" si="10"/>
        <v>3</v>
      </c>
      <c r="AQ38" t="str">
        <f>IF(BF37=1,"○","")</f>
        <v/>
      </c>
      <c r="AR38" s="1" t="s">
        <v>1025</v>
      </c>
      <c r="AS38" s="495">
        <f t="shared" si="12"/>
        <v>3</v>
      </c>
    </row>
    <row r="39" spans="2:45" ht="16.5" customHeight="1">
      <c r="B39" s="528"/>
      <c r="C39" s="910" t="s">
        <v>839</v>
      </c>
      <c r="D39" s="911"/>
      <c r="E39" s="907"/>
      <c r="F39" s="908"/>
      <c r="G39" s="908"/>
      <c r="H39" s="908"/>
      <c r="I39" s="909"/>
      <c r="J39" s="696">
        <f>N39</f>
        <v>3</v>
      </c>
      <c r="L39" s="1">
        <f>採点Qw2!D103</f>
        <v>3</v>
      </c>
      <c r="M39" s="1">
        <f t="shared" si="26"/>
        <v>1</v>
      </c>
      <c r="N39" s="1">
        <f t="shared" si="27"/>
        <v>3</v>
      </c>
      <c r="O39" s="544"/>
      <c r="P39" s="480"/>
      <c r="Q39" s="495"/>
      <c r="R39" s="495"/>
      <c r="S39" s="495"/>
      <c r="T39" s="495"/>
      <c r="U39" s="495"/>
      <c r="V39" s="495">
        <f t="shared" si="28"/>
        <v>0</v>
      </c>
      <c r="AH39" s="495"/>
      <c r="AI39" s="495"/>
      <c r="AJ39" s="495">
        <v>1</v>
      </c>
      <c r="AK39" s="495"/>
      <c r="AL39" s="495" t="str">
        <f t="shared" si="7"/>
        <v>-</v>
      </c>
      <c r="AM39" s="495" t="str">
        <f t="shared" si="8"/>
        <v>-</v>
      </c>
      <c r="AN39" s="495">
        <f t="shared" si="9"/>
        <v>3</v>
      </c>
      <c r="AO39" s="495" t="str">
        <f t="shared" si="10"/>
        <v>-</v>
      </c>
      <c r="AQ39" t="str">
        <f>IF(BF38=1,"○","")</f>
        <v/>
      </c>
      <c r="AR39" s="1" t="s">
        <v>1025</v>
      </c>
      <c r="AS39" s="495">
        <f t="shared" si="12"/>
        <v>3</v>
      </c>
    </row>
    <row r="40" spans="2:45" ht="16.5" customHeight="1">
      <c r="B40" s="523"/>
      <c r="C40" s="910" t="s">
        <v>840</v>
      </c>
      <c r="D40" s="911"/>
      <c r="E40" s="907"/>
      <c r="F40" s="908"/>
      <c r="G40" s="908"/>
      <c r="H40" s="908"/>
      <c r="I40" s="909"/>
      <c r="J40" s="696">
        <f>N40</f>
        <v>3</v>
      </c>
      <c r="L40" s="1">
        <f>採点Qw2!D127</f>
        <v>3</v>
      </c>
      <c r="M40" s="1">
        <f t="shared" si="26"/>
        <v>1</v>
      </c>
      <c r="N40" s="1">
        <f t="shared" si="27"/>
        <v>3</v>
      </c>
      <c r="O40" s="544"/>
      <c r="P40" s="480"/>
      <c r="Q40" s="495"/>
      <c r="R40" s="495"/>
      <c r="S40" s="495"/>
      <c r="T40" s="495"/>
      <c r="U40" s="495"/>
      <c r="V40" s="495">
        <f t="shared" si="28"/>
        <v>0</v>
      </c>
      <c r="AH40" s="495"/>
      <c r="AI40" s="495">
        <v>1</v>
      </c>
      <c r="AJ40" s="495">
        <v>1</v>
      </c>
      <c r="AK40" s="495"/>
      <c r="AL40" s="495" t="str">
        <f t="shared" si="7"/>
        <v>-</v>
      </c>
      <c r="AM40" s="495">
        <f t="shared" si="8"/>
        <v>3</v>
      </c>
      <c r="AN40" s="495">
        <f t="shared" si="9"/>
        <v>3</v>
      </c>
      <c r="AO40" s="495" t="str">
        <f t="shared" si="10"/>
        <v>-</v>
      </c>
      <c r="AQ40" t="str">
        <f>IF(BF39=1,"○","")</f>
        <v/>
      </c>
      <c r="AR40" s="1" t="s">
        <v>1025</v>
      </c>
      <c r="AS40" s="495">
        <f t="shared" si="12"/>
        <v>3</v>
      </c>
    </row>
    <row r="41" spans="2:45" ht="16.5" customHeight="1">
      <c r="B41" s="525">
        <v>3</v>
      </c>
      <c r="C41" s="517" t="s">
        <v>379</v>
      </c>
      <c r="D41" s="536"/>
      <c r="E41" s="601"/>
      <c r="F41" s="602"/>
      <c r="G41" s="602"/>
      <c r="H41" s="602"/>
      <c r="I41" s="603"/>
      <c r="J41" s="546">
        <f>IFERROR(ROUNDDOWN(O41,1),0)</f>
        <v>3</v>
      </c>
      <c r="L41" s="1"/>
      <c r="M41" s="1">
        <f t="shared" ref="M41:M68" si="30">IF(V41&gt;0,0,1)</f>
        <v>1</v>
      </c>
      <c r="N41" s="1" t="str">
        <f t="shared" ref="N41:N68" si="31">IF(M41*L41=0,"-",M41*L41)</f>
        <v>-</v>
      </c>
      <c r="O41" s="544">
        <f>IFERROR(AVERAGE(N42:N43),"-")</f>
        <v>3</v>
      </c>
      <c r="P41" s="480"/>
      <c r="Q41" s="495"/>
      <c r="R41" s="495"/>
      <c r="S41" s="495"/>
      <c r="T41" s="495"/>
      <c r="U41" s="495"/>
      <c r="V41" s="495">
        <f t="shared" si="28"/>
        <v>0</v>
      </c>
      <c r="AH41" s="558"/>
      <c r="AI41" s="558"/>
      <c r="AJ41" s="558"/>
      <c r="AK41" s="558"/>
      <c r="AL41" s="495" t="str">
        <f t="shared" si="7"/>
        <v>-</v>
      </c>
      <c r="AM41" s="495" t="str">
        <f t="shared" si="8"/>
        <v>-</v>
      </c>
      <c r="AN41" s="495" t="str">
        <f t="shared" si="9"/>
        <v>-</v>
      </c>
      <c r="AO41" s="495" t="str">
        <f t="shared" si="10"/>
        <v>-</v>
      </c>
      <c r="AR41" s="1"/>
      <c r="AS41" s="495" t="b">
        <f t="shared" si="12"/>
        <v>0</v>
      </c>
    </row>
    <row r="42" spans="2:45" ht="16.5" customHeight="1">
      <c r="B42" s="522"/>
      <c r="C42" s="935" t="s">
        <v>841</v>
      </c>
      <c r="D42" s="936"/>
      <c r="E42" s="907"/>
      <c r="F42" s="908"/>
      <c r="G42" s="908"/>
      <c r="H42" s="908"/>
      <c r="I42" s="909"/>
      <c r="J42" s="696">
        <f>N42</f>
        <v>3</v>
      </c>
      <c r="L42" s="1">
        <f>採点Qw2!D138</f>
        <v>3</v>
      </c>
      <c r="M42" s="1">
        <f t="shared" si="30"/>
        <v>1</v>
      </c>
      <c r="N42" s="1">
        <f t="shared" si="31"/>
        <v>3</v>
      </c>
      <c r="O42" s="544"/>
      <c r="P42" s="480"/>
      <c r="Q42" s="495"/>
      <c r="R42" s="495"/>
      <c r="S42" s="495"/>
      <c r="T42" s="495"/>
      <c r="U42" s="495"/>
      <c r="V42" s="495">
        <f t="shared" si="28"/>
        <v>0</v>
      </c>
      <c r="AH42" s="495">
        <v>1</v>
      </c>
      <c r="AI42" s="495"/>
      <c r="AJ42" s="495"/>
      <c r="AK42" s="495"/>
      <c r="AL42" s="495">
        <f t="shared" si="7"/>
        <v>3</v>
      </c>
      <c r="AM42" s="495" t="str">
        <f t="shared" si="8"/>
        <v>-</v>
      </c>
      <c r="AN42" s="495" t="str">
        <f t="shared" si="9"/>
        <v>-</v>
      </c>
      <c r="AO42" s="495" t="str">
        <f t="shared" si="10"/>
        <v>-</v>
      </c>
      <c r="AQ42" t="str">
        <f>IF(BF40=1,"○","")</f>
        <v/>
      </c>
      <c r="AR42" s="1" t="s">
        <v>1025</v>
      </c>
      <c r="AS42" s="495">
        <f t="shared" si="12"/>
        <v>3</v>
      </c>
    </row>
    <row r="43" spans="2:45" ht="16.5" customHeight="1">
      <c r="B43" s="737"/>
      <c r="C43" s="935" t="s">
        <v>842</v>
      </c>
      <c r="D43" s="936"/>
      <c r="E43" s="919"/>
      <c r="F43" s="920"/>
      <c r="G43" s="920"/>
      <c r="H43" s="920"/>
      <c r="I43" s="921"/>
      <c r="J43" s="696">
        <f>N43</f>
        <v>3</v>
      </c>
      <c r="L43" s="1">
        <f>採点Qw2!D147</f>
        <v>3</v>
      </c>
      <c r="M43" s="1">
        <f t="shared" si="30"/>
        <v>1</v>
      </c>
      <c r="N43" s="1">
        <f t="shared" si="31"/>
        <v>3</v>
      </c>
      <c r="O43" s="544"/>
      <c r="P43" s="480"/>
      <c r="Q43" s="495"/>
      <c r="R43" s="495"/>
      <c r="S43" s="495"/>
      <c r="T43" s="495"/>
      <c r="U43" s="495"/>
      <c r="V43" s="495">
        <f t="shared" si="28"/>
        <v>0</v>
      </c>
      <c r="AH43" s="495">
        <v>1</v>
      </c>
      <c r="AI43" s="495"/>
      <c r="AJ43" s="495"/>
      <c r="AK43" s="495"/>
      <c r="AL43" s="495">
        <f t="shared" si="7"/>
        <v>3</v>
      </c>
      <c r="AM43" s="495" t="str">
        <f t="shared" si="8"/>
        <v>-</v>
      </c>
      <c r="AN43" s="495" t="str">
        <f t="shared" si="9"/>
        <v>-</v>
      </c>
      <c r="AO43" s="495" t="str">
        <f t="shared" si="10"/>
        <v>-</v>
      </c>
      <c r="AQ43" t="str">
        <f>IF(BF41=1,"○","")</f>
        <v/>
      </c>
      <c r="AR43" s="1" t="s">
        <v>1025</v>
      </c>
      <c r="AS43" s="495">
        <f t="shared" si="12"/>
        <v>3</v>
      </c>
    </row>
    <row r="44" spans="2:45" ht="16.5" customHeight="1">
      <c r="B44" s="523">
        <v>4</v>
      </c>
      <c r="C44" s="518" t="s">
        <v>171</v>
      </c>
      <c r="D44" s="647"/>
      <c r="E44" s="733"/>
      <c r="F44" s="734"/>
      <c r="G44" s="734"/>
      <c r="H44" s="734"/>
      <c r="I44" s="735"/>
      <c r="J44" s="545">
        <f>IFERROR(ROUNDDOWN(O44,1),0)</f>
        <v>3</v>
      </c>
      <c r="L44" s="1"/>
      <c r="M44" s="1">
        <f t="shared" si="30"/>
        <v>1</v>
      </c>
      <c r="N44" s="1" t="str">
        <f t="shared" si="31"/>
        <v>-</v>
      </c>
      <c r="O44" s="544">
        <f>IFERROR(AVERAGE(N45:N46),"-")</f>
        <v>3</v>
      </c>
      <c r="P44" s="480"/>
      <c r="Q44" s="495"/>
      <c r="R44" s="495"/>
      <c r="S44" s="495"/>
      <c r="T44" s="495"/>
      <c r="U44" s="495"/>
      <c r="V44" s="495">
        <f t="shared" si="28"/>
        <v>0</v>
      </c>
      <c r="AH44" s="558"/>
      <c r="AI44" s="558"/>
      <c r="AJ44" s="558"/>
      <c r="AK44" s="558"/>
      <c r="AL44" s="495" t="str">
        <f t="shared" si="7"/>
        <v>-</v>
      </c>
      <c r="AM44" s="495" t="str">
        <f t="shared" si="8"/>
        <v>-</v>
      </c>
      <c r="AN44" s="495" t="str">
        <f t="shared" si="9"/>
        <v>-</v>
      </c>
      <c r="AO44" s="495" t="str">
        <f t="shared" si="10"/>
        <v>-</v>
      </c>
      <c r="AR44" s="1"/>
      <c r="AS44" s="495" t="b">
        <f t="shared" si="12"/>
        <v>0</v>
      </c>
    </row>
    <row r="45" spans="2:45" ht="16.5" customHeight="1">
      <c r="B45" s="522"/>
      <c r="C45" s="492" t="s">
        <v>843</v>
      </c>
      <c r="D45" s="541"/>
      <c r="E45" s="907"/>
      <c r="F45" s="908"/>
      <c r="G45" s="908"/>
      <c r="H45" s="908"/>
      <c r="I45" s="909"/>
      <c r="J45" s="696">
        <f>N45</f>
        <v>3</v>
      </c>
      <c r="L45" s="1">
        <f>採点Qw2!D157</f>
        <v>3</v>
      </c>
      <c r="M45" s="1">
        <f t="shared" si="30"/>
        <v>1</v>
      </c>
      <c r="N45" s="1">
        <f t="shared" si="31"/>
        <v>3</v>
      </c>
      <c r="O45" s="544"/>
      <c r="P45" s="480"/>
      <c r="Q45" s="495"/>
      <c r="R45" s="495"/>
      <c r="S45" s="495"/>
      <c r="T45" s="495"/>
      <c r="U45" s="495"/>
      <c r="V45" s="495">
        <f t="shared" si="28"/>
        <v>0</v>
      </c>
      <c r="AH45" s="495">
        <v>1</v>
      </c>
      <c r="AI45" s="495"/>
      <c r="AJ45" s="495"/>
      <c r="AK45" s="495"/>
      <c r="AL45" s="495">
        <f t="shared" si="7"/>
        <v>3</v>
      </c>
      <c r="AM45" s="495" t="str">
        <f t="shared" si="8"/>
        <v>-</v>
      </c>
      <c r="AN45" s="495" t="str">
        <f t="shared" si="9"/>
        <v>-</v>
      </c>
      <c r="AO45" s="495" t="str">
        <f t="shared" si="10"/>
        <v>-</v>
      </c>
      <c r="AQ45" t="str">
        <f>IF(BF42=1,"○","")</f>
        <v/>
      </c>
      <c r="AR45" s="1" t="s">
        <v>1025</v>
      </c>
      <c r="AS45" s="495">
        <f t="shared" si="12"/>
        <v>3</v>
      </c>
    </row>
    <row r="46" spans="2:45" ht="16.5" customHeight="1">
      <c r="B46" s="524"/>
      <c r="C46" s="492" t="s">
        <v>844</v>
      </c>
      <c r="D46" s="541"/>
      <c r="E46" s="907"/>
      <c r="F46" s="908"/>
      <c r="G46" s="908"/>
      <c r="H46" s="908"/>
      <c r="I46" s="909"/>
      <c r="J46" s="696">
        <f>N46</f>
        <v>3</v>
      </c>
      <c r="L46" s="1">
        <f>採点Qw2!D166</f>
        <v>3</v>
      </c>
      <c r="M46" s="1">
        <f t="shared" si="30"/>
        <v>1</v>
      </c>
      <c r="N46" s="1">
        <f t="shared" si="31"/>
        <v>3</v>
      </c>
      <c r="O46" s="544"/>
      <c r="P46" s="480"/>
      <c r="Q46" s="495"/>
      <c r="R46" s="495"/>
      <c r="S46" s="495"/>
      <c r="T46" s="495"/>
      <c r="U46" s="495"/>
      <c r="V46" s="495">
        <f t="shared" si="28"/>
        <v>0</v>
      </c>
      <c r="AH46" s="495">
        <v>1</v>
      </c>
      <c r="AI46" s="495"/>
      <c r="AJ46" s="495"/>
      <c r="AK46" s="495"/>
      <c r="AL46" s="495">
        <f t="shared" si="7"/>
        <v>3</v>
      </c>
      <c r="AM46" s="495" t="str">
        <f t="shared" si="8"/>
        <v>-</v>
      </c>
      <c r="AN46" s="495" t="str">
        <f t="shared" si="9"/>
        <v>-</v>
      </c>
      <c r="AO46" s="495" t="str">
        <f t="shared" si="10"/>
        <v>-</v>
      </c>
      <c r="AQ46" t="str">
        <f>IF(BF43=1,"○","")</f>
        <v/>
      </c>
      <c r="AR46" s="1" t="s">
        <v>1025</v>
      </c>
      <c r="AS46" s="495">
        <f t="shared" si="12"/>
        <v>3</v>
      </c>
    </row>
    <row r="47" spans="2:45" ht="16.5" customHeight="1">
      <c r="B47" s="525">
        <v>5</v>
      </c>
      <c r="C47" s="517" t="s">
        <v>145</v>
      </c>
      <c r="D47" s="648"/>
      <c r="E47" s="601"/>
      <c r="F47" s="602"/>
      <c r="G47" s="602"/>
      <c r="H47" s="602"/>
      <c r="I47" s="603"/>
      <c r="J47" s="546">
        <f>IFERROR(ROUNDDOWN(O47,1),0)</f>
        <v>3</v>
      </c>
      <c r="L47" s="1"/>
      <c r="M47" s="1">
        <f t="shared" si="30"/>
        <v>1</v>
      </c>
      <c r="N47" s="1" t="str">
        <f t="shared" si="31"/>
        <v>-</v>
      </c>
      <c r="O47" s="544">
        <f>IFERROR(AVERAGE(N48:N51),"-")</f>
        <v>3</v>
      </c>
      <c r="P47" s="480"/>
      <c r="Q47" s="495"/>
      <c r="R47" s="495"/>
      <c r="S47" s="495"/>
      <c r="T47" s="495"/>
      <c r="U47" s="495"/>
      <c r="V47" s="495">
        <f t="shared" si="28"/>
        <v>0</v>
      </c>
      <c r="AH47" s="558"/>
      <c r="AI47" s="558"/>
      <c r="AJ47" s="558"/>
      <c r="AK47" s="558"/>
      <c r="AL47" s="495" t="str">
        <f t="shared" si="7"/>
        <v>-</v>
      </c>
      <c r="AM47" s="495" t="str">
        <f t="shared" si="8"/>
        <v>-</v>
      </c>
      <c r="AN47" s="495" t="str">
        <f t="shared" si="9"/>
        <v>-</v>
      </c>
      <c r="AO47" s="495" t="str">
        <f t="shared" si="10"/>
        <v>-</v>
      </c>
      <c r="AR47" s="1"/>
      <c r="AS47" s="495" t="b">
        <f t="shared" si="12"/>
        <v>0</v>
      </c>
    </row>
    <row r="48" spans="2:45" ht="16.5" customHeight="1">
      <c r="B48" s="526"/>
      <c r="C48" s="492" t="s">
        <v>845</v>
      </c>
      <c r="D48" s="541"/>
      <c r="E48" s="907"/>
      <c r="F48" s="908"/>
      <c r="G48" s="908"/>
      <c r="H48" s="908"/>
      <c r="I48" s="909"/>
      <c r="J48" s="696">
        <f>N48</f>
        <v>3</v>
      </c>
      <c r="L48" s="1">
        <f>採点Qw2!D177</f>
        <v>3</v>
      </c>
      <c r="M48" s="1">
        <f t="shared" si="30"/>
        <v>1</v>
      </c>
      <c r="N48" s="1">
        <f t="shared" si="31"/>
        <v>3</v>
      </c>
      <c r="O48" s="544"/>
      <c r="P48" s="480"/>
      <c r="Q48" s="495"/>
      <c r="R48" s="495"/>
      <c r="S48" s="495"/>
      <c r="T48" s="495"/>
      <c r="U48" s="495"/>
      <c r="V48" s="495">
        <f t="shared" si="28"/>
        <v>0</v>
      </c>
      <c r="AH48" s="495"/>
      <c r="AI48" s="495">
        <v>1</v>
      </c>
      <c r="AJ48" s="495"/>
      <c r="AK48" s="495"/>
      <c r="AL48" s="495" t="str">
        <f t="shared" si="7"/>
        <v>-</v>
      </c>
      <c r="AM48" s="495">
        <f t="shared" si="8"/>
        <v>3</v>
      </c>
      <c r="AN48" s="495" t="str">
        <f t="shared" si="9"/>
        <v>-</v>
      </c>
      <c r="AO48" s="495" t="str">
        <f t="shared" si="10"/>
        <v>-</v>
      </c>
      <c r="AQ48" t="str">
        <f>IF(BF44=1,"○","")</f>
        <v/>
      </c>
      <c r="AR48" s="1" t="s">
        <v>1025</v>
      </c>
      <c r="AS48" s="495">
        <f t="shared" si="12"/>
        <v>3</v>
      </c>
    </row>
    <row r="49" spans="2:45" ht="16.5" customHeight="1">
      <c r="B49" s="526"/>
      <c r="C49" s="917" t="s">
        <v>846</v>
      </c>
      <c r="D49" s="549" t="s">
        <v>848</v>
      </c>
      <c r="E49" s="907"/>
      <c r="F49" s="908"/>
      <c r="G49" s="908"/>
      <c r="H49" s="908"/>
      <c r="I49" s="909"/>
      <c r="J49" s="696">
        <f>N49</f>
        <v>3</v>
      </c>
      <c r="L49" s="1">
        <f>採点Qw2!D187</f>
        <v>3</v>
      </c>
      <c r="M49" s="1">
        <f t="shared" si="30"/>
        <v>1</v>
      </c>
      <c r="N49" s="1">
        <f t="shared" si="31"/>
        <v>3</v>
      </c>
      <c r="O49" s="544"/>
      <c r="P49" s="480"/>
      <c r="Q49" s="495"/>
      <c r="R49" s="495"/>
      <c r="S49" s="495"/>
      <c r="T49" s="495"/>
      <c r="U49" s="495"/>
      <c r="V49" s="495">
        <f t="shared" si="28"/>
        <v>0</v>
      </c>
      <c r="AH49" s="495">
        <v>1</v>
      </c>
      <c r="AI49" s="495"/>
      <c r="AJ49" s="495"/>
      <c r="AK49" s="495"/>
      <c r="AL49" s="495">
        <f t="shared" si="7"/>
        <v>3</v>
      </c>
      <c r="AM49" s="495" t="str">
        <f t="shared" si="8"/>
        <v>-</v>
      </c>
      <c r="AN49" s="495" t="str">
        <f t="shared" si="9"/>
        <v>-</v>
      </c>
      <c r="AO49" s="495" t="str">
        <f t="shared" si="10"/>
        <v>-</v>
      </c>
      <c r="AQ49" t="str">
        <f>IF(BF45=1,"○","")</f>
        <v/>
      </c>
      <c r="AR49" s="1" t="s">
        <v>1025</v>
      </c>
      <c r="AS49" s="495">
        <f t="shared" si="12"/>
        <v>3</v>
      </c>
    </row>
    <row r="50" spans="2:45" ht="16.5" customHeight="1">
      <c r="B50" s="526"/>
      <c r="C50" s="918"/>
      <c r="D50" s="649" t="s">
        <v>849</v>
      </c>
      <c r="E50" s="907"/>
      <c r="F50" s="908"/>
      <c r="G50" s="908"/>
      <c r="H50" s="908"/>
      <c r="I50" s="909"/>
      <c r="J50" s="696">
        <f>N50</f>
        <v>3</v>
      </c>
      <c r="L50" s="1">
        <f>採点Qw2!D196</f>
        <v>3</v>
      </c>
      <c r="M50" s="1">
        <f t="shared" si="30"/>
        <v>1</v>
      </c>
      <c r="N50" s="1">
        <f t="shared" si="31"/>
        <v>3</v>
      </c>
      <c r="O50" s="544"/>
      <c r="P50" s="480"/>
      <c r="Q50" s="495"/>
      <c r="R50" s="495"/>
      <c r="S50" s="495"/>
      <c r="T50" s="495"/>
      <c r="U50" s="495"/>
      <c r="V50" s="495">
        <f t="shared" si="28"/>
        <v>0</v>
      </c>
      <c r="AH50" s="495">
        <v>1</v>
      </c>
      <c r="AI50" s="495"/>
      <c r="AJ50" s="495"/>
      <c r="AK50" s="495"/>
      <c r="AL50" s="495">
        <f t="shared" si="7"/>
        <v>3</v>
      </c>
      <c r="AM50" s="495" t="str">
        <f t="shared" si="8"/>
        <v>-</v>
      </c>
      <c r="AN50" s="495" t="str">
        <f t="shared" si="9"/>
        <v>-</v>
      </c>
      <c r="AO50" s="495" t="str">
        <f t="shared" si="10"/>
        <v>-</v>
      </c>
      <c r="AQ50" t="str">
        <f>IF(BF46=1,"○","")</f>
        <v/>
      </c>
      <c r="AR50" s="1" t="s">
        <v>1025</v>
      </c>
      <c r="AS50" s="495">
        <f t="shared" si="12"/>
        <v>3</v>
      </c>
    </row>
    <row r="51" spans="2:45" ht="16.5" customHeight="1">
      <c r="B51" s="527"/>
      <c r="C51" s="492" t="s">
        <v>847</v>
      </c>
      <c r="D51" s="541"/>
      <c r="E51" s="907"/>
      <c r="F51" s="908"/>
      <c r="G51" s="908"/>
      <c r="H51" s="908"/>
      <c r="I51" s="909"/>
      <c r="J51" s="696">
        <f>N51</f>
        <v>3</v>
      </c>
      <c r="L51" s="1">
        <f>採点Qw2!D205</f>
        <v>3</v>
      </c>
      <c r="M51" s="1">
        <f t="shared" si="30"/>
        <v>1</v>
      </c>
      <c r="N51" s="1">
        <f t="shared" si="31"/>
        <v>3</v>
      </c>
      <c r="O51" s="544"/>
      <c r="P51" s="480"/>
      <c r="Q51" s="495"/>
      <c r="R51" s="495"/>
      <c r="S51" s="495"/>
      <c r="T51" s="495"/>
      <c r="U51" s="495"/>
      <c r="V51" s="495">
        <f t="shared" si="28"/>
        <v>0</v>
      </c>
      <c r="AH51" s="495">
        <v>1</v>
      </c>
      <c r="AI51" s="495"/>
      <c r="AJ51" s="495"/>
      <c r="AK51" s="495"/>
      <c r="AL51" s="495">
        <f t="shared" si="7"/>
        <v>3</v>
      </c>
      <c r="AM51" s="495" t="str">
        <f t="shared" si="8"/>
        <v>-</v>
      </c>
      <c r="AN51" s="495" t="str">
        <f t="shared" si="9"/>
        <v>-</v>
      </c>
      <c r="AO51" s="495" t="str">
        <f t="shared" si="10"/>
        <v>-</v>
      </c>
      <c r="AQ51" t="str">
        <f>IF(BF47=1,"○","")</f>
        <v/>
      </c>
      <c r="AR51" s="1" t="s">
        <v>1025</v>
      </c>
      <c r="AS51" s="495">
        <f t="shared" si="12"/>
        <v>3</v>
      </c>
    </row>
    <row r="52" spans="2:45" ht="16.5" customHeight="1">
      <c r="B52" s="525">
        <v>6</v>
      </c>
      <c r="C52" s="517" t="s">
        <v>377</v>
      </c>
      <c r="D52" s="647"/>
      <c r="E52" s="601"/>
      <c r="F52" s="602"/>
      <c r="G52" s="602"/>
      <c r="H52" s="602"/>
      <c r="I52" s="603"/>
      <c r="J52" s="546">
        <f>IFERROR(ROUNDDOWN(O52,1),0)</f>
        <v>3</v>
      </c>
      <c r="L52" s="1"/>
      <c r="M52" s="1">
        <f t="shared" si="30"/>
        <v>1</v>
      </c>
      <c r="N52" s="1" t="str">
        <f t="shared" si="31"/>
        <v>-</v>
      </c>
      <c r="O52" s="544">
        <f>IFERROR(AVERAGE(N53:N59),"-")</f>
        <v>3</v>
      </c>
      <c r="P52" s="480"/>
      <c r="Q52" s="495"/>
      <c r="R52" s="495"/>
      <c r="S52" s="495"/>
      <c r="T52" s="495"/>
      <c r="U52" s="495"/>
      <c r="V52" s="495">
        <f t="shared" si="28"/>
        <v>0</v>
      </c>
      <c r="AH52" s="558"/>
      <c r="AI52" s="558"/>
      <c r="AJ52" s="558"/>
      <c r="AK52" s="558"/>
      <c r="AL52" s="495" t="str">
        <f t="shared" si="7"/>
        <v>-</v>
      </c>
      <c r="AM52" s="495" t="str">
        <f t="shared" si="8"/>
        <v>-</v>
      </c>
      <c r="AN52" s="495" t="str">
        <f t="shared" si="9"/>
        <v>-</v>
      </c>
      <c r="AO52" s="495" t="str">
        <f t="shared" si="10"/>
        <v>-</v>
      </c>
      <c r="AR52" s="1"/>
      <c r="AS52" s="495" t="b">
        <f t="shared" si="12"/>
        <v>0</v>
      </c>
    </row>
    <row r="53" spans="2:45" ht="16.5" customHeight="1">
      <c r="B53" s="526"/>
      <c r="C53" s="492" t="s">
        <v>1007</v>
      </c>
      <c r="D53" s="541"/>
      <c r="E53" s="907"/>
      <c r="F53" s="908"/>
      <c r="G53" s="908"/>
      <c r="H53" s="908"/>
      <c r="I53" s="909"/>
      <c r="J53" s="696">
        <f t="shared" ref="J53:J59" si="32">N53</f>
        <v>3</v>
      </c>
      <c r="L53" s="1">
        <f>採点Qw2!D215</f>
        <v>3</v>
      </c>
      <c r="M53" s="1">
        <f t="shared" si="30"/>
        <v>1</v>
      </c>
      <c r="N53" s="1">
        <f t="shared" si="31"/>
        <v>3</v>
      </c>
      <c r="O53" s="544"/>
      <c r="P53" s="480"/>
      <c r="Q53" s="495"/>
      <c r="R53" s="495"/>
      <c r="S53" s="495"/>
      <c r="T53" s="495"/>
      <c r="U53" s="495"/>
      <c r="V53" s="495">
        <f t="shared" si="28"/>
        <v>0</v>
      </c>
      <c r="AH53" s="495">
        <v>1</v>
      </c>
      <c r="AI53" s="495"/>
      <c r="AJ53" s="495"/>
      <c r="AK53" s="495"/>
      <c r="AL53" s="495">
        <f t="shared" si="7"/>
        <v>3</v>
      </c>
      <c r="AM53" s="495" t="str">
        <f t="shared" si="8"/>
        <v>-</v>
      </c>
      <c r="AN53" s="495" t="str">
        <f t="shared" si="9"/>
        <v>-</v>
      </c>
      <c r="AO53" s="495" t="str">
        <f t="shared" si="10"/>
        <v>-</v>
      </c>
      <c r="AQ53" t="str">
        <f t="shared" ref="AQ53:AQ59" si="33">IF(BF48=1,"○","")</f>
        <v/>
      </c>
      <c r="AR53" s="1" t="s">
        <v>1025</v>
      </c>
      <c r="AS53" s="495">
        <f t="shared" si="12"/>
        <v>3</v>
      </c>
    </row>
    <row r="54" spans="2:45" ht="16.5" customHeight="1">
      <c r="B54" s="526"/>
      <c r="C54" s="917" t="s">
        <v>850</v>
      </c>
      <c r="D54" s="645" t="s">
        <v>854</v>
      </c>
      <c r="E54" s="907"/>
      <c r="F54" s="908"/>
      <c r="G54" s="908"/>
      <c r="H54" s="908"/>
      <c r="I54" s="909"/>
      <c r="J54" s="696">
        <f t="shared" si="32"/>
        <v>3</v>
      </c>
      <c r="L54" s="1">
        <f>採点Qw2!D235</f>
        <v>3</v>
      </c>
      <c r="M54" s="1">
        <f t="shared" si="30"/>
        <v>1</v>
      </c>
      <c r="N54" s="1">
        <f t="shared" si="31"/>
        <v>3</v>
      </c>
      <c r="O54" s="544"/>
      <c r="P54" s="480"/>
      <c r="Q54" s="495"/>
      <c r="R54" s="495"/>
      <c r="S54" s="495"/>
      <c r="T54" s="495"/>
      <c r="U54" s="495"/>
      <c r="V54" s="495">
        <f t="shared" si="28"/>
        <v>0</v>
      </c>
      <c r="AH54" s="495">
        <v>1</v>
      </c>
      <c r="AI54" s="495"/>
      <c r="AJ54" s="495"/>
      <c r="AK54" s="495"/>
      <c r="AL54" s="495">
        <f t="shared" si="7"/>
        <v>3</v>
      </c>
      <c r="AM54" s="495" t="str">
        <f t="shared" si="8"/>
        <v>-</v>
      </c>
      <c r="AN54" s="495" t="str">
        <f t="shared" si="9"/>
        <v>-</v>
      </c>
      <c r="AO54" s="495" t="str">
        <f t="shared" si="10"/>
        <v>-</v>
      </c>
      <c r="AQ54" t="str">
        <f t="shared" si="33"/>
        <v/>
      </c>
      <c r="AR54" s="1" t="s">
        <v>1025</v>
      </c>
      <c r="AS54" s="495">
        <f t="shared" si="12"/>
        <v>3</v>
      </c>
    </row>
    <row r="55" spans="2:45" ht="16.5" customHeight="1">
      <c r="B55" s="526"/>
      <c r="C55" s="918"/>
      <c r="D55" s="645" t="s">
        <v>855</v>
      </c>
      <c r="E55" s="907"/>
      <c r="F55" s="908"/>
      <c r="G55" s="908"/>
      <c r="H55" s="908"/>
      <c r="I55" s="909"/>
      <c r="J55" s="696">
        <f t="shared" si="32"/>
        <v>3</v>
      </c>
      <c r="L55" s="1">
        <f>採点Qw2!D244</f>
        <v>3</v>
      </c>
      <c r="M55" s="1">
        <f t="shared" si="30"/>
        <v>1</v>
      </c>
      <c r="N55" s="1">
        <f t="shared" si="31"/>
        <v>3</v>
      </c>
      <c r="O55" s="544"/>
      <c r="P55" s="480"/>
      <c r="Q55" s="495"/>
      <c r="R55" s="495"/>
      <c r="S55" s="495"/>
      <c r="T55" s="495"/>
      <c r="U55" s="495"/>
      <c r="V55" s="495">
        <f t="shared" si="28"/>
        <v>0</v>
      </c>
      <c r="AH55" s="495">
        <v>1</v>
      </c>
      <c r="AI55" s="495"/>
      <c r="AJ55" s="495"/>
      <c r="AK55" s="495"/>
      <c r="AL55" s="495">
        <f t="shared" si="7"/>
        <v>3</v>
      </c>
      <c r="AM55" s="495" t="str">
        <f t="shared" si="8"/>
        <v>-</v>
      </c>
      <c r="AN55" s="495" t="str">
        <f t="shared" si="9"/>
        <v>-</v>
      </c>
      <c r="AO55" s="495" t="str">
        <f t="shared" si="10"/>
        <v>-</v>
      </c>
      <c r="AQ55" t="str">
        <f t="shared" si="33"/>
        <v/>
      </c>
      <c r="AR55" s="1" t="s">
        <v>1025</v>
      </c>
      <c r="AS55" s="495">
        <f t="shared" si="12"/>
        <v>3</v>
      </c>
    </row>
    <row r="56" spans="2:45" ht="16.5" customHeight="1">
      <c r="B56" s="526"/>
      <c r="C56" s="910" t="s">
        <v>851</v>
      </c>
      <c r="D56" s="911"/>
      <c r="E56" s="907"/>
      <c r="F56" s="908"/>
      <c r="G56" s="908"/>
      <c r="H56" s="908"/>
      <c r="I56" s="909"/>
      <c r="J56" s="696">
        <f t="shared" si="32"/>
        <v>3</v>
      </c>
      <c r="L56" s="1">
        <f>採点Qw2!D253</f>
        <v>3</v>
      </c>
      <c r="M56" s="1">
        <f t="shared" si="30"/>
        <v>1</v>
      </c>
      <c r="N56" s="1">
        <f t="shared" si="31"/>
        <v>3</v>
      </c>
      <c r="O56" s="544"/>
      <c r="P56" s="480"/>
      <c r="Q56" s="495"/>
      <c r="R56" s="495"/>
      <c r="S56" s="495"/>
      <c r="T56" s="495"/>
      <c r="U56" s="495"/>
      <c r="V56" s="495">
        <f t="shared" si="28"/>
        <v>0</v>
      </c>
      <c r="AH56" s="495">
        <v>1</v>
      </c>
      <c r="AI56" s="495"/>
      <c r="AJ56" s="495"/>
      <c r="AK56" s="495"/>
      <c r="AL56" s="495">
        <f t="shared" si="7"/>
        <v>3</v>
      </c>
      <c r="AM56" s="495" t="str">
        <f t="shared" si="8"/>
        <v>-</v>
      </c>
      <c r="AN56" s="495" t="str">
        <f t="shared" si="9"/>
        <v>-</v>
      </c>
      <c r="AO56" s="495" t="str">
        <f t="shared" si="10"/>
        <v>-</v>
      </c>
      <c r="AQ56" t="str">
        <f t="shared" si="33"/>
        <v/>
      </c>
      <c r="AR56" s="1" t="s">
        <v>1025</v>
      </c>
      <c r="AS56" s="495">
        <f t="shared" si="12"/>
        <v>3</v>
      </c>
    </row>
    <row r="57" spans="2:45" ht="16.5" customHeight="1">
      <c r="B57" s="526"/>
      <c r="C57" s="917" t="s">
        <v>852</v>
      </c>
      <c r="D57" s="540" t="s">
        <v>856</v>
      </c>
      <c r="E57" s="907"/>
      <c r="F57" s="908"/>
      <c r="G57" s="908"/>
      <c r="H57" s="908"/>
      <c r="I57" s="909"/>
      <c r="J57" s="696">
        <f t="shared" si="32"/>
        <v>3</v>
      </c>
      <c r="L57" s="1">
        <f>採点Qw2!D263</f>
        <v>3</v>
      </c>
      <c r="M57" s="1">
        <f t="shared" si="30"/>
        <v>1</v>
      </c>
      <c r="N57" s="1">
        <f t="shared" si="31"/>
        <v>3</v>
      </c>
      <c r="O57" s="544"/>
      <c r="P57" s="480"/>
      <c r="Q57" s="495"/>
      <c r="R57" s="495"/>
      <c r="S57" s="495"/>
      <c r="T57" s="495"/>
      <c r="U57" s="495"/>
      <c r="V57" s="495">
        <f t="shared" si="28"/>
        <v>0</v>
      </c>
      <c r="AH57" s="495">
        <v>1</v>
      </c>
      <c r="AI57" s="495"/>
      <c r="AJ57" s="495"/>
      <c r="AK57" s="495"/>
      <c r="AL57" s="495">
        <f t="shared" si="7"/>
        <v>3</v>
      </c>
      <c r="AM57" s="495" t="str">
        <f t="shared" si="8"/>
        <v>-</v>
      </c>
      <c r="AN57" s="495" t="str">
        <f t="shared" si="9"/>
        <v>-</v>
      </c>
      <c r="AO57" s="495" t="str">
        <f t="shared" si="10"/>
        <v>-</v>
      </c>
      <c r="AQ57" t="str">
        <f t="shared" si="33"/>
        <v/>
      </c>
      <c r="AR57" s="1" t="s">
        <v>1025</v>
      </c>
      <c r="AS57" s="495">
        <f t="shared" si="12"/>
        <v>3</v>
      </c>
    </row>
    <row r="58" spans="2:45" ht="16.5" customHeight="1">
      <c r="B58" s="526"/>
      <c r="C58" s="918"/>
      <c r="D58" s="540" t="s">
        <v>857</v>
      </c>
      <c r="E58" s="907"/>
      <c r="F58" s="908"/>
      <c r="G58" s="908"/>
      <c r="H58" s="908"/>
      <c r="I58" s="909"/>
      <c r="J58" s="697">
        <f t="shared" si="32"/>
        <v>3</v>
      </c>
      <c r="L58" s="1">
        <f>採点Qw2!D279</f>
        <v>3</v>
      </c>
      <c r="M58" s="1">
        <f t="shared" si="30"/>
        <v>1</v>
      </c>
      <c r="N58" s="1">
        <f t="shared" si="31"/>
        <v>3</v>
      </c>
      <c r="O58" s="544"/>
      <c r="P58" s="480"/>
      <c r="Q58" s="495"/>
      <c r="R58" s="495"/>
      <c r="S58" s="495"/>
      <c r="T58" s="495"/>
      <c r="U58" s="495"/>
      <c r="V58" s="495">
        <f t="shared" si="28"/>
        <v>0</v>
      </c>
      <c r="AH58" s="495">
        <v>1</v>
      </c>
      <c r="AI58" s="495"/>
      <c r="AJ58" s="495"/>
      <c r="AK58" s="495"/>
      <c r="AL58" s="495">
        <f t="shared" si="7"/>
        <v>3</v>
      </c>
      <c r="AM58" s="495" t="str">
        <f t="shared" si="8"/>
        <v>-</v>
      </c>
      <c r="AN58" s="495" t="str">
        <f t="shared" si="9"/>
        <v>-</v>
      </c>
      <c r="AO58" s="495" t="str">
        <f t="shared" si="10"/>
        <v>-</v>
      </c>
      <c r="AQ58" t="str">
        <f t="shared" si="33"/>
        <v/>
      </c>
      <c r="AR58" s="1" t="s">
        <v>1025</v>
      </c>
      <c r="AS58" s="495">
        <f t="shared" si="12"/>
        <v>3</v>
      </c>
    </row>
    <row r="59" spans="2:45" ht="16.5" customHeight="1">
      <c r="B59" s="531"/>
      <c r="C59" s="910" t="s">
        <v>853</v>
      </c>
      <c r="D59" s="911"/>
      <c r="E59" s="919"/>
      <c r="F59" s="920"/>
      <c r="G59" s="920"/>
      <c r="H59" s="920"/>
      <c r="I59" s="921"/>
      <c r="J59" s="696">
        <f t="shared" si="32"/>
        <v>3</v>
      </c>
      <c r="L59" s="1">
        <f>採点Qw2!D288</f>
        <v>3</v>
      </c>
      <c r="M59" s="1">
        <f t="shared" si="30"/>
        <v>1</v>
      </c>
      <c r="N59" s="1">
        <f t="shared" si="31"/>
        <v>3</v>
      </c>
      <c r="O59" s="544"/>
      <c r="P59" s="480"/>
      <c r="Q59" s="495"/>
      <c r="R59" s="495"/>
      <c r="S59" s="495"/>
      <c r="T59" s="495"/>
      <c r="U59" s="495"/>
      <c r="V59" s="495">
        <f t="shared" si="28"/>
        <v>0</v>
      </c>
      <c r="AH59" s="495"/>
      <c r="AI59" s="495">
        <v>1</v>
      </c>
      <c r="AJ59" s="495"/>
      <c r="AK59" s="495">
        <v>1</v>
      </c>
      <c r="AL59" s="495" t="str">
        <f t="shared" si="7"/>
        <v>-</v>
      </c>
      <c r="AM59" s="495">
        <f t="shared" si="8"/>
        <v>3</v>
      </c>
      <c r="AN59" s="495" t="str">
        <f t="shared" si="9"/>
        <v>-</v>
      </c>
      <c r="AO59" s="495">
        <f t="shared" si="10"/>
        <v>3</v>
      </c>
      <c r="AQ59" t="str">
        <f t="shared" si="33"/>
        <v/>
      </c>
      <c r="AR59" s="1" t="s">
        <v>1025</v>
      </c>
      <c r="AS59" s="495">
        <f t="shared" si="12"/>
        <v>3</v>
      </c>
    </row>
    <row r="60" spans="2:45" ht="16.5" customHeight="1">
      <c r="B60" s="523">
        <v>7</v>
      </c>
      <c r="C60" s="518" t="s">
        <v>345</v>
      </c>
      <c r="D60" s="535"/>
      <c r="E60" s="733"/>
      <c r="F60" s="734"/>
      <c r="G60" s="734"/>
      <c r="H60" s="734"/>
      <c r="I60" s="735"/>
      <c r="J60" s="545">
        <f>IFERROR(ROUNDDOWN(O60,1),0)</f>
        <v>3</v>
      </c>
      <c r="L60" s="495"/>
      <c r="M60" s="1">
        <f t="shared" si="30"/>
        <v>1</v>
      </c>
      <c r="N60" s="1" t="str">
        <f t="shared" si="31"/>
        <v>-</v>
      </c>
      <c r="O60" s="544">
        <f>IFERROR(AVERAGE(N61:N66),"-")</f>
        <v>3</v>
      </c>
      <c r="P60" s="480"/>
      <c r="Q60" s="495"/>
      <c r="R60" s="495"/>
      <c r="S60" s="495"/>
      <c r="T60" s="495"/>
      <c r="U60" s="495"/>
      <c r="V60" s="495">
        <f t="shared" si="28"/>
        <v>0</v>
      </c>
      <c r="AH60" s="558"/>
      <c r="AI60" s="558"/>
      <c r="AJ60" s="558"/>
      <c r="AK60" s="558"/>
      <c r="AL60" s="495" t="str">
        <f t="shared" si="7"/>
        <v>-</v>
      </c>
      <c r="AM60" s="495" t="str">
        <f t="shared" si="8"/>
        <v>-</v>
      </c>
      <c r="AN60" s="495" t="str">
        <f t="shared" si="9"/>
        <v>-</v>
      </c>
      <c r="AO60" s="495" t="str">
        <f t="shared" si="10"/>
        <v>-</v>
      </c>
      <c r="AR60" s="1"/>
      <c r="AS60" s="495" t="b">
        <f t="shared" si="12"/>
        <v>0</v>
      </c>
    </row>
    <row r="61" spans="2:45" ht="16.5" customHeight="1">
      <c r="B61" s="523"/>
      <c r="C61" s="910" t="s">
        <v>858</v>
      </c>
      <c r="D61" s="911"/>
      <c r="E61" s="907"/>
      <c r="F61" s="908"/>
      <c r="G61" s="908"/>
      <c r="H61" s="908"/>
      <c r="I61" s="909"/>
      <c r="J61" s="696">
        <f t="shared" ref="J61:J66" si="34">N61</f>
        <v>3</v>
      </c>
      <c r="L61" s="1">
        <f>採点Qw2!D298</f>
        <v>3</v>
      </c>
      <c r="M61" s="1">
        <f t="shared" si="30"/>
        <v>1</v>
      </c>
      <c r="N61" s="1">
        <f t="shared" si="31"/>
        <v>3</v>
      </c>
      <c r="O61" s="544"/>
      <c r="P61" s="480"/>
      <c r="Q61" s="495"/>
      <c r="R61" s="495"/>
      <c r="S61" s="495"/>
      <c r="T61" s="495"/>
      <c r="U61" s="495"/>
      <c r="V61" s="495">
        <f t="shared" si="28"/>
        <v>0</v>
      </c>
      <c r="AH61" s="495"/>
      <c r="AI61" s="495"/>
      <c r="AJ61" s="495"/>
      <c r="AK61" s="495"/>
      <c r="AL61" s="495" t="str">
        <f t="shared" si="7"/>
        <v>-</v>
      </c>
      <c r="AM61" s="495" t="str">
        <f t="shared" si="8"/>
        <v>-</v>
      </c>
      <c r="AN61" s="495" t="str">
        <f t="shared" si="9"/>
        <v>-</v>
      </c>
      <c r="AO61" s="495" t="str">
        <f t="shared" si="10"/>
        <v>-</v>
      </c>
      <c r="AQ61" t="str">
        <f t="shared" ref="AQ61:AQ66" si="35">IF(BF55=1,"○","")</f>
        <v/>
      </c>
      <c r="AR61" s="1" t="s">
        <v>1028</v>
      </c>
      <c r="AS61" s="495" t="b">
        <f t="shared" si="12"/>
        <v>0</v>
      </c>
    </row>
    <row r="62" spans="2:45" ht="16.5" customHeight="1">
      <c r="B62" s="523"/>
      <c r="C62" s="910" t="s">
        <v>859</v>
      </c>
      <c r="D62" s="911"/>
      <c r="E62" s="907"/>
      <c r="F62" s="908"/>
      <c r="G62" s="908"/>
      <c r="H62" s="908"/>
      <c r="I62" s="909"/>
      <c r="J62" s="696">
        <f t="shared" si="34"/>
        <v>3</v>
      </c>
      <c r="L62" s="1">
        <f>採点Qw2!D321</f>
        <v>3</v>
      </c>
      <c r="M62" s="1">
        <f t="shared" si="30"/>
        <v>1</v>
      </c>
      <c r="N62" s="1">
        <f t="shared" si="31"/>
        <v>3</v>
      </c>
      <c r="O62" s="544"/>
      <c r="P62" s="480"/>
      <c r="Q62" s="495"/>
      <c r="R62" s="495"/>
      <c r="S62" s="495"/>
      <c r="T62" s="495"/>
      <c r="U62" s="495"/>
      <c r="V62" s="495">
        <f t="shared" si="28"/>
        <v>0</v>
      </c>
      <c r="AH62" s="495"/>
      <c r="AI62" s="495"/>
      <c r="AJ62" s="495"/>
      <c r="AK62" s="495"/>
      <c r="AL62" s="495" t="str">
        <f t="shared" si="7"/>
        <v>-</v>
      </c>
      <c r="AM62" s="495" t="str">
        <f t="shared" si="8"/>
        <v>-</v>
      </c>
      <c r="AN62" s="495" t="str">
        <f t="shared" si="9"/>
        <v>-</v>
      </c>
      <c r="AO62" s="495" t="str">
        <f t="shared" si="10"/>
        <v>-</v>
      </c>
      <c r="AQ62" t="str">
        <f t="shared" si="35"/>
        <v/>
      </c>
      <c r="AR62" s="1" t="s">
        <v>1028</v>
      </c>
      <c r="AS62" s="495" t="b">
        <f t="shared" si="12"/>
        <v>0</v>
      </c>
    </row>
    <row r="63" spans="2:45" ht="16.5" customHeight="1">
      <c r="B63" s="523"/>
      <c r="C63" s="910" t="s">
        <v>860</v>
      </c>
      <c r="D63" s="911"/>
      <c r="E63" s="907"/>
      <c r="F63" s="908"/>
      <c r="G63" s="908"/>
      <c r="H63" s="908"/>
      <c r="I63" s="909"/>
      <c r="J63" s="696">
        <f t="shared" si="34"/>
        <v>3</v>
      </c>
      <c r="L63" s="1">
        <f>採点Qw2!D341</f>
        <v>3</v>
      </c>
      <c r="M63" s="1">
        <f t="shared" si="30"/>
        <v>1</v>
      </c>
      <c r="N63" s="1">
        <f t="shared" si="31"/>
        <v>3</v>
      </c>
      <c r="O63" s="544"/>
      <c r="P63" s="480"/>
      <c r="Q63" s="495"/>
      <c r="R63" s="495"/>
      <c r="S63" s="495"/>
      <c r="T63" s="495"/>
      <c r="U63" s="495"/>
      <c r="V63" s="495">
        <f t="shared" si="28"/>
        <v>0</v>
      </c>
      <c r="AH63" s="495"/>
      <c r="AI63" s="495"/>
      <c r="AJ63" s="495"/>
      <c r="AK63" s="495"/>
      <c r="AL63" s="495" t="str">
        <f t="shared" si="7"/>
        <v>-</v>
      </c>
      <c r="AM63" s="495" t="str">
        <f t="shared" si="8"/>
        <v>-</v>
      </c>
      <c r="AN63" s="495" t="str">
        <f t="shared" si="9"/>
        <v>-</v>
      </c>
      <c r="AO63" s="495" t="str">
        <f t="shared" si="10"/>
        <v>-</v>
      </c>
      <c r="AQ63" t="str">
        <f t="shared" si="35"/>
        <v/>
      </c>
      <c r="AR63" s="1" t="s">
        <v>1028</v>
      </c>
      <c r="AS63" s="495" t="b">
        <f t="shared" si="12"/>
        <v>0</v>
      </c>
    </row>
    <row r="64" spans="2:45" ht="16.5" customHeight="1">
      <c r="B64" s="523"/>
      <c r="C64" s="917" t="s">
        <v>861</v>
      </c>
      <c r="D64" s="539" t="s">
        <v>863</v>
      </c>
      <c r="E64" s="907"/>
      <c r="F64" s="908"/>
      <c r="G64" s="908"/>
      <c r="H64" s="908"/>
      <c r="I64" s="909"/>
      <c r="J64" s="696">
        <f t="shared" si="34"/>
        <v>3</v>
      </c>
      <c r="L64" s="1">
        <f>採点Qw2!D351</f>
        <v>3</v>
      </c>
      <c r="M64" s="1">
        <f t="shared" si="30"/>
        <v>1</v>
      </c>
      <c r="N64" s="1">
        <f t="shared" si="31"/>
        <v>3</v>
      </c>
      <c r="O64" s="544"/>
      <c r="P64" s="480"/>
      <c r="Q64" s="495">
        <v>1</v>
      </c>
      <c r="R64" s="495"/>
      <c r="S64" s="495"/>
      <c r="T64" s="495"/>
      <c r="U64" s="495"/>
      <c r="V64" s="495">
        <f t="shared" si="28"/>
        <v>0</v>
      </c>
      <c r="AH64" s="495"/>
      <c r="AI64" s="495"/>
      <c r="AJ64" s="495"/>
      <c r="AK64" s="495"/>
      <c r="AL64" s="495" t="str">
        <f t="shared" si="7"/>
        <v>-</v>
      </c>
      <c r="AM64" s="495" t="str">
        <f t="shared" si="8"/>
        <v>-</v>
      </c>
      <c r="AN64" s="495" t="str">
        <f t="shared" si="9"/>
        <v>-</v>
      </c>
      <c r="AO64" s="495" t="str">
        <f t="shared" si="10"/>
        <v>-</v>
      </c>
      <c r="AQ64" t="str">
        <f t="shared" si="35"/>
        <v/>
      </c>
      <c r="AR64" s="1" t="s">
        <v>1028</v>
      </c>
      <c r="AS64" s="495" t="b">
        <f t="shared" si="12"/>
        <v>0</v>
      </c>
    </row>
    <row r="65" spans="2:45" ht="16.5" customHeight="1">
      <c r="B65" s="523"/>
      <c r="C65" s="918"/>
      <c r="D65" s="539" t="s">
        <v>864</v>
      </c>
      <c r="E65" s="907"/>
      <c r="F65" s="908"/>
      <c r="G65" s="908"/>
      <c r="H65" s="908"/>
      <c r="I65" s="909"/>
      <c r="J65" s="696">
        <f t="shared" si="34"/>
        <v>3</v>
      </c>
      <c r="L65" s="1">
        <f>採点Qw2!D360</f>
        <v>3</v>
      </c>
      <c r="M65" s="1">
        <f t="shared" si="30"/>
        <v>1</v>
      </c>
      <c r="N65" s="1">
        <f t="shared" si="31"/>
        <v>3</v>
      </c>
      <c r="O65" s="544"/>
      <c r="P65" s="480"/>
      <c r="Q65" s="495">
        <v>1</v>
      </c>
      <c r="R65" s="495"/>
      <c r="S65" s="495"/>
      <c r="T65" s="495"/>
      <c r="U65" s="495"/>
      <c r="V65" s="495">
        <f t="shared" si="28"/>
        <v>0</v>
      </c>
      <c r="AH65" s="495"/>
      <c r="AI65" s="495"/>
      <c r="AJ65" s="495"/>
      <c r="AK65" s="495"/>
      <c r="AL65" s="495" t="str">
        <f t="shared" si="7"/>
        <v>-</v>
      </c>
      <c r="AM65" s="495" t="str">
        <f t="shared" si="8"/>
        <v>-</v>
      </c>
      <c r="AN65" s="495" t="str">
        <f t="shared" si="9"/>
        <v>-</v>
      </c>
      <c r="AO65" s="495" t="str">
        <f t="shared" si="10"/>
        <v>-</v>
      </c>
      <c r="AQ65" t="str">
        <f t="shared" si="35"/>
        <v/>
      </c>
      <c r="AR65" s="1" t="s">
        <v>1028</v>
      </c>
      <c r="AS65" s="495" t="b">
        <f t="shared" si="12"/>
        <v>0</v>
      </c>
    </row>
    <row r="66" spans="2:45" ht="16.5" customHeight="1">
      <c r="B66" s="523"/>
      <c r="C66" s="910" t="s">
        <v>862</v>
      </c>
      <c r="D66" s="911"/>
      <c r="E66" s="907"/>
      <c r="F66" s="908"/>
      <c r="G66" s="908"/>
      <c r="H66" s="908"/>
      <c r="I66" s="909"/>
      <c r="J66" s="696">
        <f t="shared" si="34"/>
        <v>3</v>
      </c>
      <c r="L66" s="1">
        <f>採点Qw2!D377</f>
        <v>3</v>
      </c>
      <c r="M66" s="1">
        <f t="shared" si="30"/>
        <v>1</v>
      </c>
      <c r="N66" s="1">
        <f t="shared" si="31"/>
        <v>3</v>
      </c>
      <c r="O66" s="544"/>
      <c r="P66" s="480"/>
      <c r="Q66" s="495"/>
      <c r="R66" s="495"/>
      <c r="S66" s="495"/>
      <c r="T66" s="495"/>
      <c r="U66" s="495"/>
      <c r="V66" s="495">
        <f t="shared" si="28"/>
        <v>0</v>
      </c>
      <c r="AH66" s="495"/>
      <c r="AI66" s="495"/>
      <c r="AJ66" s="495"/>
      <c r="AK66" s="495"/>
      <c r="AL66" s="495" t="str">
        <f t="shared" si="7"/>
        <v>-</v>
      </c>
      <c r="AM66" s="495" t="str">
        <f t="shared" si="8"/>
        <v>-</v>
      </c>
      <c r="AN66" s="495" t="str">
        <f t="shared" si="9"/>
        <v>-</v>
      </c>
      <c r="AO66" s="495" t="str">
        <f t="shared" si="10"/>
        <v>-</v>
      </c>
      <c r="AQ66" t="str">
        <f t="shared" si="35"/>
        <v/>
      </c>
      <c r="AR66" s="1" t="s">
        <v>1028</v>
      </c>
      <c r="AS66" s="495" t="b">
        <f t="shared" si="12"/>
        <v>0</v>
      </c>
    </row>
    <row r="67" spans="2:45" ht="16.5" customHeight="1">
      <c r="B67" s="532">
        <v>8</v>
      </c>
      <c r="C67" s="516" t="s">
        <v>344</v>
      </c>
      <c r="D67" s="521"/>
      <c r="E67" s="601"/>
      <c r="F67" s="602"/>
      <c r="G67" s="602"/>
      <c r="H67" s="602"/>
      <c r="I67" s="603"/>
      <c r="J67" s="546">
        <f>IFERROR(ROUNDDOWN(O67,1),0)</f>
        <v>3</v>
      </c>
      <c r="L67" s="1"/>
      <c r="M67" s="1">
        <f t="shared" si="30"/>
        <v>1</v>
      </c>
      <c r="N67" s="1" t="str">
        <f t="shared" si="31"/>
        <v>-</v>
      </c>
      <c r="O67" s="544">
        <f>IFERROR(AVERAGE(N68),"-")</f>
        <v>3</v>
      </c>
      <c r="P67" s="480"/>
      <c r="Q67" s="495"/>
      <c r="R67" s="495"/>
      <c r="S67" s="495"/>
      <c r="T67" s="495"/>
      <c r="U67" s="495"/>
      <c r="V67" s="495">
        <f t="shared" si="28"/>
        <v>0</v>
      </c>
      <c r="AH67" s="558"/>
      <c r="AI67" s="558"/>
      <c r="AJ67" s="558"/>
      <c r="AK67" s="558"/>
      <c r="AL67" s="495" t="str">
        <f t="shared" si="7"/>
        <v>-</v>
      </c>
      <c r="AM67" s="495" t="str">
        <f t="shared" si="8"/>
        <v>-</v>
      </c>
      <c r="AN67" s="495" t="str">
        <f t="shared" si="9"/>
        <v>-</v>
      </c>
      <c r="AO67" s="495" t="str">
        <f t="shared" si="10"/>
        <v>-</v>
      </c>
      <c r="AR67" s="1"/>
      <c r="AS67" s="495" t="b">
        <f t="shared" si="12"/>
        <v>0</v>
      </c>
    </row>
    <row r="68" spans="2:45" ht="16.5" customHeight="1" thickBot="1">
      <c r="B68" s="742"/>
      <c r="C68" s="928" t="s">
        <v>865</v>
      </c>
      <c r="D68" s="929"/>
      <c r="E68" s="907"/>
      <c r="F68" s="908"/>
      <c r="G68" s="908"/>
      <c r="H68" s="908"/>
      <c r="I68" s="909"/>
      <c r="J68" s="697">
        <f>N68</f>
        <v>3</v>
      </c>
      <c r="L68" s="1">
        <f>採点Qw2!D387</f>
        <v>3</v>
      </c>
      <c r="M68" s="1">
        <f t="shared" si="30"/>
        <v>1</v>
      </c>
      <c r="N68" s="1">
        <f t="shared" si="31"/>
        <v>3</v>
      </c>
      <c r="O68" s="544"/>
      <c r="P68" s="480"/>
      <c r="Q68" s="495"/>
      <c r="R68" s="495"/>
      <c r="S68" s="495"/>
      <c r="T68" s="495"/>
      <c r="U68" s="495"/>
      <c r="V68" s="495">
        <f t="shared" si="28"/>
        <v>0</v>
      </c>
      <c r="AH68" s="495"/>
      <c r="AI68" s="495"/>
      <c r="AJ68" s="495">
        <v>1</v>
      </c>
      <c r="AK68" s="495"/>
      <c r="AL68" s="495" t="str">
        <f t="shared" si="7"/>
        <v>-</v>
      </c>
      <c r="AM68" s="495" t="str">
        <f t="shared" si="8"/>
        <v>-</v>
      </c>
      <c r="AN68" s="495">
        <f t="shared" si="9"/>
        <v>3</v>
      </c>
      <c r="AO68" s="495" t="str">
        <f t="shared" si="10"/>
        <v>-</v>
      </c>
      <c r="AQ68" t="str">
        <f>IF(BF61=1,"○","")</f>
        <v/>
      </c>
      <c r="AR68" s="1" t="s">
        <v>1028</v>
      </c>
      <c r="AS68" s="495" t="b">
        <f t="shared" si="12"/>
        <v>0</v>
      </c>
    </row>
    <row r="69" spans="2:45" ht="16.5" customHeight="1" thickBot="1">
      <c r="B69" s="743" t="s">
        <v>967</v>
      </c>
      <c r="C69" s="744"/>
      <c r="D69" s="745"/>
      <c r="E69" s="746"/>
      <c r="F69" s="747"/>
      <c r="G69" s="747"/>
      <c r="H69" s="747"/>
      <c r="I69" s="747"/>
      <c r="J69" s="748">
        <f>IFERROR(ROUNDDOWN(O69,1),0)</f>
        <v>3</v>
      </c>
      <c r="L69" s="1"/>
      <c r="M69" s="1">
        <f t="shared" si="23"/>
        <v>1</v>
      </c>
      <c r="N69" s="1" t="str">
        <f t="shared" si="24"/>
        <v>-</v>
      </c>
      <c r="O69" s="544">
        <f>IFERROR(AVERAGE(N70:N90),"-")</f>
        <v>3</v>
      </c>
      <c r="P69" s="480"/>
      <c r="Q69" s="495"/>
      <c r="R69" s="495"/>
      <c r="S69" s="495"/>
      <c r="T69" s="495"/>
      <c r="U69" s="495"/>
      <c r="V69" s="495">
        <f t="shared" si="25"/>
        <v>0</v>
      </c>
      <c r="AH69" s="558"/>
      <c r="AI69" s="558"/>
      <c r="AJ69" s="558"/>
      <c r="AK69" s="558"/>
      <c r="AL69" s="495" t="str">
        <f t="shared" si="7"/>
        <v>-</v>
      </c>
      <c r="AM69" s="495" t="str">
        <f t="shared" si="8"/>
        <v>-</v>
      </c>
      <c r="AN69" s="495" t="str">
        <f t="shared" si="9"/>
        <v>-</v>
      </c>
      <c r="AO69" s="495" t="str">
        <f t="shared" si="10"/>
        <v>-</v>
      </c>
      <c r="AR69" s="1"/>
      <c r="AS69" s="495" t="b">
        <f t="shared" si="12"/>
        <v>0</v>
      </c>
    </row>
    <row r="70" spans="2:45" ht="16.5" customHeight="1">
      <c r="B70" s="523">
        <v>1</v>
      </c>
      <c r="C70" s="732" t="s">
        <v>375</v>
      </c>
      <c r="D70" s="535"/>
      <c r="E70" s="733"/>
      <c r="F70" s="734"/>
      <c r="G70" s="734"/>
      <c r="H70" s="734"/>
      <c r="I70" s="735"/>
      <c r="J70" s="545">
        <f>IFERROR(ROUNDDOWN(O70,1),0)</f>
        <v>3</v>
      </c>
      <c r="L70" s="495"/>
      <c r="M70" s="1">
        <f t="shared" si="23"/>
        <v>1</v>
      </c>
      <c r="N70" s="1" t="str">
        <f t="shared" si="24"/>
        <v>-</v>
      </c>
      <c r="O70" s="544">
        <f>IFERROR(AVERAGE(N71:N75),"-")</f>
        <v>3</v>
      </c>
      <c r="P70" s="480"/>
      <c r="Q70" s="495"/>
      <c r="R70" s="495"/>
      <c r="S70" s="495"/>
      <c r="T70" s="495"/>
      <c r="U70" s="495"/>
      <c r="V70" s="495">
        <f t="shared" si="25"/>
        <v>0</v>
      </c>
      <c r="AH70" s="558"/>
      <c r="AI70" s="558"/>
      <c r="AJ70" s="558"/>
      <c r="AK70" s="558"/>
      <c r="AL70" s="495" t="str">
        <f t="shared" si="7"/>
        <v>-</v>
      </c>
      <c r="AM70" s="495" t="str">
        <f t="shared" si="8"/>
        <v>-</v>
      </c>
      <c r="AN70" s="495" t="str">
        <f t="shared" si="9"/>
        <v>-</v>
      </c>
      <c r="AO70" s="495" t="str">
        <f t="shared" si="10"/>
        <v>-</v>
      </c>
      <c r="AR70" s="1"/>
      <c r="AS70" s="495" t="b">
        <f t="shared" si="12"/>
        <v>0</v>
      </c>
    </row>
    <row r="71" spans="2:45" ht="16.5" customHeight="1">
      <c r="B71" s="522"/>
      <c r="C71" s="925" t="s">
        <v>411</v>
      </c>
      <c r="D71" s="570" t="s">
        <v>323</v>
      </c>
      <c r="E71" s="907"/>
      <c r="F71" s="908"/>
      <c r="G71" s="908"/>
      <c r="H71" s="908"/>
      <c r="I71" s="909"/>
      <c r="J71" s="696">
        <f t="shared" ref="J71:J79" si="36">N71</f>
        <v>3</v>
      </c>
      <c r="L71" s="1">
        <f>採点Qw3!D9</f>
        <v>3</v>
      </c>
      <c r="M71" s="1">
        <f t="shared" ref="M71:M90" si="37">IF(V71&gt;0,0,1)</f>
        <v>1</v>
      </c>
      <c r="N71" s="1">
        <f t="shared" ref="N71:N90" si="38">IF(M71*L71=0,"-",M71*L71)</f>
        <v>3</v>
      </c>
      <c r="O71" s="544"/>
      <c r="P71" s="480"/>
      <c r="Q71" s="495"/>
      <c r="R71" s="495"/>
      <c r="S71" s="495"/>
      <c r="T71" s="495"/>
      <c r="U71" s="495"/>
      <c r="V71" s="495">
        <f t="shared" ref="V71:V90" si="39">SUMPRODUCT($Q$8:$U$8,Q71:U71)</f>
        <v>0</v>
      </c>
      <c r="AH71" s="495"/>
      <c r="AI71" s="495">
        <v>1</v>
      </c>
      <c r="AJ71" s="495">
        <v>1</v>
      </c>
      <c r="AK71" s="495"/>
      <c r="AL71" s="495" t="str">
        <f t="shared" si="7"/>
        <v>-</v>
      </c>
      <c r="AM71" s="495">
        <f t="shared" si="8"/>
        <v>3</v>
      </c>
      <c r="AN71" s="495">
        <f t="shared" si="9"/>
        <v>3</v>
      </c>
      <c r="AO71" s="495" t="str">
        <f t="shared" si="10"/>
        <v>-</v>
      </c>
      <c r="AQ71" t="str">
        <f>IF(BF62=1,"○","")</f>
        <v/>
      </c>
      <c r="AR71" s="1" t="s">
        <v>1025</v>
      </c>
      <c r="AS71" s="495">
        <f t="shared" si="12"/>
        <v>3</v>
      </c>
    </row>
    <row r="72" spans="2:45" ht="16.5" customHeight="1">
      <c r="B72" s="522"/>
      <c r="C72" s="926"/>
      <c r="D72" s="570" t="s">
        <v>322</v>
      </c>
      <c r="E72" s="907"/>
      <c r="F72" s="908"/>
      <c r="G72" s="908"/>
      <c r="H72" s="908"/>
      <c r="I72" s="909"/>
      <c r="J72" s="696">
        <f t="shared" si="36"/>
        <v>3</v>
      </c>
      <c r="L72" s="1">
        <f>採点Qw3!D18</f>
        <v>3</v>
      </c>
      <c r="M72" s="1">
        <f t="shared" si="37"/>
        <v>1</v>
      </c>
      <c r="N72" s="1">
        <f t="shared" si="38"/>
        <v>3</v>
      </c>
      <c r="O72" s="544"/>
      <c r="P72" s="480"/>
      <c r="Q72" s="495"/>
      <c r="R72" s="495"/>
      <c r="S72" s="495"/>
      <c r="T72" s="495"/>
      <c r="U72" s="495"/>
      <c r="V72" s="495">
        <f t="shared" si="39"/>
        <v>0</v>
      </c>
      <c r="AH72" s="495"/>
      <c r="AI72" s="495">
        <v>1</v>
      </c>
      <c r="AJ72" s="495">
        <v>1</v>
      </c>
      <c r="AK72" s="495"/>
      <c r="AL72" s="495" t="str">
        <f t="shared" si="7"/>
        <v>-</v>
      </c>
      <c r="AM72" s="495">
        <f t="shared" si="8"/>
        <v>3</v>
      </c>
      <c r="AN72" s="495">
        <f t="shared" si="9"/>
        <v>3</v>
      </c>
      <c r="AO72" s="495" t="str">
        <f t="shared" si="10"/>
        <v>-</v>
      </c>
      <c r="AQ72" t="str">
        <f>IF(BF63=1,"○","")</f>
        <v/>
      </c>
      <c r="AR72" s="1" t="s">
        <v>1025</v>
      </c>
      <c r="AS72" s="495">
        <f t="shared" si="12"/>
        <v>3</v>
      </c>
    </row>
    <row r="73" spans="2:45" ht="16.5" customHeight="1">
      <c r="B73" s="522"/>
      <c r="C73" s="927"/>
      <c r="D73" s="571" t="s">
        <v>376</v>
      </c>
      <c r="E73" s="907"/>
      <c r="F73" s="908"/>
      <c r="G73" s="908"/>
      <c r="H73" s="908"/>
      <c r="I73" s="909"/>
      <c r="J73" s="696">
        <f t="shared" si="36"/>
        <v>3</v>
      </c>
      <c r="L73" s="1">
        <f>採点Qw3!D27</f>
        <v>3</v>
      </c>
      <c r="M73" s="1">
        <f t="shared" si="37"/>
        <v>1</v>
      </c>
      <c r="N73" s="1">
        <f t="shared" si="38"/>
        <v>3</v>
      </c>
      <c r="O73" s="544"/>
      <c r="P73" s="480"/>
      <c r="Q73" s="495"/>
      <c r="R73" s="495"/>
      <c r="S73" s="495"/>
      <c r="T73" s="495"/>
      <c r="U73" s="495"/>
      <c r="V73" s="495">
        <f t="shared" si="39"/>
        <v>0</v>
      </c>
      <c r="AH73" s="495"/>
      <c r="AI73" s="495">
        <v>1</v>
      </c>
      <c r="AJ73" s="495">
        <v>1</v>
      </c>
      <c r="AK73" s="495"/>
      <c r="AL73" s="495" t="str">
        <f t="shared" si="7"/>
        <v>-</v>
      </c>
      <c r="AM73" s="495">
        <f t="shared" si="8"/>
        <v>3</v>
      </c>
      <c r="AN73" s="495">
        <f t="shared" si="9"/>
        <v>3</v>
      </c>
      <c r="AO73" s="495" t="str">
        <f t="shared" si="10"/>
        <v>-</v>
      </c>
      <c r="AQ73" t="str">
        <f>IF(BF64=1,"○","")</f>
        <v/>
      </c>
      <c r="AR73" s="1" t="s">
        <v>1025</v>
      </c>
      <c r="AS73" s="495">
        <f t="shared" si="12"/>
        <v>3</v>
      </c>
    </row>
    <row r="74" spans="2:45" ht="16.5" customHeight="1">
      <c r="B74" s="522"/>
      <c r="C74" s="492" t="s">
        <v>866</v>
      </c>
      <c r="D74" s="541"/>
      <c r="E74" s="907"/>
      <c r="F74" s="908"/>
      <c r="G74" s="908"/>
      <c r="H74" s="908"/>
      <c r="I74" s="909"/>
      <c r="J74" s="696">
        <f t="shared" si="36"/>
        <v>3</v>
      </c>
      <c r="L74" s="1">
        <f>採点Qw3!D41</f>
        <v>3</v>
      </c>
      <c r="M74" s="1">
        <f t="shared" si="37"/>
        <v>1</v>
      </c>
      <c r="N74" s="1">
        <f t="shared" si="38"/>
        <v>3</v>
      </c>
      <c r="O74" s="544"/>
      <c r="P74" s="480"/>
      <c r="Q74" s="495"/>
      <c r="R74" s="495"/>
      <c r="S74" s="495">
        <v>1</v>
      </c>
      <c r="T74" s="495"/>
      <c r="U74" s="495"/>
      <c r="V74" s="495">
        <f t="shared" si="39"/>
        <v>0</v>
      </c>
      <c r="AH74" s="495">
        <v>1</v>
      </c>
      <c r="AI74" s="495"/>
      <c r="AJ74" s="495"/>
      <c r="AK74" s="495"/>
      <c r="AL74" s="495">
        <f t="shared" si="7"/>
        <v>3</v>
      </c>
      <c r="AM74" s="495" t="str">
        <f t="shared" si="8"/>
        <v>-</v>
      </c>
      <c r="AN74" s="495" t="str">
        <f t="shared" si="9"/>
        <v>-</v>
      </c>
      <c r="AO74" s="495" t="str">
        <f t="shared" si="10"/>
        <v>-</v>
      </c>
      <c r="AQ74" t="str">
        <f>IF(BF65=1,"○","")</f>
        <v/>
      </c>
      <c r="AR74" s="1" t="s">
        <v>1025</v>
      </c>
      <c r="AS74" s="495">
        <f t="shared" si="12"/>
        <v>3</v>
      </c>
    </row>
    <row r="75" spans="2:45" ht="16.5" customHeight="1">
      <c r="B75" s="738"/>
      <c r="C75" s="910" t="s">
        <v>867</v>
      </c>
      <c r="D75" s="911"/>
      <c r="E75" s="919"/>
      <c r="F75" s="920"/>
      <c r="G75" s="920"/>
      <c r="H75" s="920"/>
      <c r="I75" s="921"/>
      <c r="J75" s="696">
        <f t="shared" si="36"/>
        <v>3</v>
      </c>
      <c r="L75" s="1">
        <f>採点Qw3!D51</f>
        <v>3</v>
      </c>
      <c r="M75" s="1">
        <f t="shared" si="37"/>
        <v>1</v>
      </c>
      <c r="N75" s="1">
        <f t="shared" si="38"/>
        <v>3</v>
      </c>
      <c r="O75" s="544"/>
      <c r="P75" s="480"/>
      <c r="Q75" s="495"/>
      <c r="R75" s="495"/>
      <c r="S75" s="495"/>
      <c r="T75" s="495"/>
      <c r="U75" s="495"/>
      <c r="V75" s="495">
        <f t="shared" si="39"/>
        <v>0</v>
      </c>
      <c r="AH75" s="495"/>
      <c r="AI75" s="495">
        <v>1</v>
      </c>
      <c r="AJ75" s="495"/>
      <c r="AK75" s="495"/>
      <c r="AL75" s="495" t="str">
        <f t="shared" ref="AL75:AL92" si="40">IF(OR(AH75="",$J75="-"),"-",$J75*AH75)</f>
        <v>-</v>
      </c>
      <c r="AM75" s="495">
        <f t="shared" ref="AM75:AM92" si="41">IF(OR(AI75="",$J75="-"),"-",$J75*AI75)</f>
        <v>3</v>
      </c>
      <c r="AN75" s="495" t="str">
        <f t="shared" ref="AN75:AN92" si="42">IF(OR(AJ75="",$J75="-"),"-",$J75*AJ75)</f>
        <v>-</v>
      </c>
      <c r="AO75" s="495" t="str">
        <f t="shared" ref="AO75:AO92" si="43">IF(OR(AK75="",$J75="-"),"-",$J75*AK75)</f>
        <v>-</v>
      </c>
      <c r="AQ75" t="str">
        <f>IF(BF66=1,"○","")</f>
        <v/>
      </c>
      <c r="AR75" s="1" t="s">
        <v>1025</v>
      </c>
      <c r="AS75" s="495">
        <f t="shared" si="12"/>
        <v>3</v>
      </c>
    </row>
    <row r="76" spans="2:45" ht="16.5" customHeight="1">
      <c r="B76" s="523">
        <v>2</v>
      </c>
      <c r="C76" s="518" t="s">
        <v>509</v>
      </c>
      <c r="D76" s="535"/>
      <c r="E76" s="733"/>
      <c r="F76" s="734"/>
      <c r="G76" s="734"/>
      <c r="H76" s="734"/>
      <c r="I76" s="735"/>
      <c r="J76" s="545">
        <f>IFERROR(ROUNDDOWN(O76,1),0)</f>
        <v>3</v>
      </c>
      <c r="L76" s="495"/>
      <c r="M76" s="1">
        <f t="shared" si="37"/>
        <v>1</v>
      </c>
      <c r="N76" s="1" t="str">
        <f t="shared" si="38"/>
        <v>-</v>
      </c>
      <c r="O76" s="544">
        <f>IFERROR(AVERAGE(N77:N79),"-")</f>
        <v>3</v>
      </c>
      <c r="P76" s="480"/>
      <c r="Q76" s="495"/>
      <c r="R76" s="495"/>
      <c r="S76" s="495"/>
      <c r="T76" s="495"/>
      <c r="U76" s="495"/>
      <c r="V76" s="495">
        <f t="shared" si="39"/>
        <v>0</v>
      </c>
      <c r="AH76" s="558"/>
      <c r="AI76" s="558"/>
      <c r="AJ76" s="558"/>
      <c r="AK76" s="558"/>
      <c r="AL76" s="495" t="str">
        <f t="shared" si="40"/>
        <v>-</v>
      </c>
      <c r="AM76" s="495" t="str">
        <f t="shared" si="41"/>
        <v>-</v>
      </c>
      <c r="AN76" s="495" t="str">
        <f t="shared" si="42"/>
        <v>-</v>
      </c>
      <c r="AO76" s="495" t="str">
        <f t="shared" si="43"/>
        <v>-</v>
      </c>
      <c r="AR76" s="1"/>
      <c r="AS76" s="495" t="b">
        <f t="shared" si="12"/>
        <v>0</v>
      </c>
    </row>
    <row r="77" spans="2:45" ht="16.5" customHeight="1">
      <c r="B77" s="522"/>
      <c r="C77" s="492" t="s">
        <v>868</v>
      </c>
      <c r="D77" s="572"/>
      <c r="E77" s="907"/>
      <c r="F77" s="908"/>
      <c r="G77" s="908"/>
      <c r="H77" s="908"/>
      <c r="I77" s="909"/>
      <c r="J77" s="696">
        <f t="shared" si="36"/>
        <v>3</v>
      </c>
      <c r="L77" s="1">
        <f>採点Qw3!D61</f>
        <v>3</v>
      </c>
      <c r="M77" s="1">
        <f t="shared" si="37"/>
        <v>1</v>
      </c>
      <c r="N77" s="1">
        <f t="shared" si="38"/>
        <v>3</v>
      </c>
      <c r="O77" s="544"/>
      <c r="P77" s="480"/>
      <c r="Q77" s="495"/>
      <c r="R77" s="495"/>
      <c r="S77" s="495">
        <v>1</v>
      </c>
      <c r="T77" s="495"/>
      <c r="U77" s="495"/>
      <c r="V77" s="495">
        <f t="shared" si="39"/>
        <v>0</v>
      </c>
      <c r="AH77" s="495">
        <v>1</v>
      </c>
      <c r="AI77" s="495">
        <v>1</v>
      </c>
      <c r="AJ77" s="495">
        <v>1</v>
      </c>
      <c r="AK77" s="495">
        <v>1</v>
      </c>
      <c r="AL77" s="495">
        <f t="shared" si="40"/>
        <v>3</v>
      </c>
      <c r="AM77" s="495">
        <f t="shared" si="41"/>
        <v>3</v>
      </c>
      <c r="AN77" s="495">
        <f t="shared" si="42"/>
        <v>3</v>
      </c>
      <c r="AO77" s="495">
        <f t="shared" si="43"/>
        <v>3</v>
      </c>
      <c r="AQ77" t="str">
        <f>IF(BF67=1,"○","")</f>
        <v/>
      </c>
      <c r="AR77" s="1" t="s">
        <v>1025</v>
      </c>
      <c r="AS77" s="495">
        <f t="shared" ref="AS77:AS90" si="44">IF(OR(AR77=$AQ$94,AR77=$AQ$95,AR77=$AQ$96),J77)</f>
        <v>3</v>
      </c>
    </row>
    <row r="78" spans="2:45" ht="16.5" customHeight="1">
      <c r="B78" s="522"/>
      <c r="C78" s="492" t="s">
        <v>870</v>
      </c>
      <c r="D78" s="572"/>
      <c r="E78" s="907"/>
      <c r="F78" s="908"/>
      <c r="G78" s="908"/>
      <c r="H78" s="908"/>
      <c r="I78" s="909"/>
      <c r="J78" s="696">
        <f t="shared" si="36"/>
        <v>3</v>
      </c>
      <c r="L78" s="1">
        <f>採点Qw3!D70</f>
        <v>3</v>
      </c>
      <c r="M78" s="1">
        <f t="shared" si="37"/>
        <v>1</v>
      </c>
      <c r="N78" s="1">
        <f>IF(M78*L78=0,"-",M78*L78)</f>
        <v>3</v>
      </c>
      <c r="O78" s="544"/>
      <c r="P78" s="480"/>
      <c r="Q78" s="495"/>
      <c r="R78" s="495"/>
      <c r="S78" s="495">
        <v>1</v>
      </c>
      <c r="T78" s="495"/>
      <c r="U78" s="495"/>
      <c r="V78" s="495">
        <f t="shared" si="39"/>
        <v>0</v>
      </c>
      <c r="AH78" s="495">
        <v>1</v>
      </c>
      <c r="AI78" s="495"/>
      <c r="AJ78" s="495">
        <v>1</v>
      </c>
      <c r="AK78" s="495">
        <v>1</v>
      </c>
      <c r="AL78" s="495">
        <f t="shared" si="40"/>
        <v>3</v>
      </c>
      <c r="AM78" s="495" t="str">
        <f t="shared" si="41"/>
        <v>-</v>
      </c>
      <c r="AN78" s="495">
        <f t="shared" si="42"/>
        <v>3</v>
      </c>
      <c r="AO78" s="495">
        <f t="shared" si="43"/>
        <v>3</v>
      </c>
      <c r="AQ78" t="str">
        <f>IF(BF68=1,"○","")</f>
        <v/>
      </c>
      <c r="AR78" s="1" t="s">
        <v>1025</v>
      </c>
      <c r="AS78" s="495">
        <f t="shared" si="44"/>
        <v>3</v>
      </c>
    </row>
    <row r="79" spans="2:45" ht="16.5" customHeight="1">
      <c r="B79" s="737"/>
      <c r="C79" s="492" t="s">
        <v>869</v>
      </c>
      <c r="D79" s="572"/>
      <c r="E79" s="919"/>
      <c r="F79" s="920"/>
      <c r="G79" s="920"/>
      <c r="H79" s="920"/>
      <c r="I79" s="921"/>
      <c r="J79" s="696">
        <f t="shared" si="36"/>
        <v>3</v>
      </c>
      <c r="L79" s="1">
        <f>採点Qw3!D79</f>
        <v>3</v>
      </c>
      <c r="M79" s="1">
        <f t="shared" si="37"/>
        <v>1</v>
      </c>
      <c r="N79" s="1">
        <f t="shared" si="38"/>
        <v>3</v>
      </c>
      <c r="O79" s="544"/>
      <c r="P79" s="480"/>
      <c r="Q79" s="495"/>
      <c r="R79" s="495"/>
      <c r="S79" s="495">
        <v>1</v>
      </c>
      <c r="T79" s="495"/>
      <c r="U79" s="495"/>
      <c r="V79" s="495">
        <f t="shared" si="39"/>
        <v>0</v>
      </c>
      <c r="AH79" s="495">
        <v>1</v>
      </c>
      <c r="AI79" s="495"/>
      <c r="AJ79" s="495">
        <v>1</v>
      </c>
      <c r="AK79" s="495">
        <v>1</v>
      </c>
      <c r="AL79" s="495">
        <f t="shared" si="40"/>
        <v>3</v>
      </c>
      <c r="AM79" s="495" t="str">
        <f t="shared" si="41"/>
        <v>-</v>
      </c>
      <c r="AN79" s="495">
        <f t="shared" si="42"/>
        <v>3</v>
      </c>
      <c r="AO79" s="495">
        <f t="shared" si="43"/>
        <v>3</v>
      </c>
      <c r="AQ79" t="str">
        <f>IF(BF69=1,"○","")</f>
        <v/>
      </c>
      <c r="AR79" s="1" t="s">
        <v>1025</v>
      </c>
      <c r="AS79" s="495">
        <f t="shared" si="44"/>
        <v>3</v>
      </c>
    </row>
    <row r="80" spans="2:45" ht="16.5" customHeight="1">
      <c r="B80" s="523">
        <v>3</v>
      </c>
      <c r="C80" s="518" t="s">
        <v>326</v>
      </c>
      <c r="D80" s="535"/>
      <c r="E80" s="915"/>
      <c r="F80" s="916"/>
      <c r="G80" s="916"/>
      <c r="H80" s="916"/>
      <c r="I80" s="916"/>
      <c r="J80" s="545">
        <f>IFERROR(ROUNDDOWN(O80,1),0)</f>
        <v>3</v>
      </c>
      <c r="L80" s="1"/>
      <c r="M80" s="1">
        <f t="shared" si="37"/>
        <v>1</v>
      </c>
      <c r="N80" s="1" t="str">
        <f t="shared" si="38"/>
        <v>-</v>
      </c>
      <c r="O80" s="544">
        <f>IFERROR(AVERAGE(N81:N84),"-")</f>
        <v>3</v>
      </c>
      <c r="P80" s="480"/>
      <c r="Q80" s="495"/>
      <c r="R80" s="495"/>
      <c r="S80" s="495"/>
      <c r="T80" s="495"/>
      <c r="U80" s="495"/>
      <c r="V80" s="495">
        <f t="shared" si="39"/>
        <v>0</v>
      </c>
      <c r="AH80" s="558"/>
      <c r="AI80" s="558"/>
      <c r="AJ80" s="558"/>
      <c r="AK80" s="558"/>
      <c r="AL80" s="495" t="str">
        <f t="shared" si="40"/>
        <v>-</v>
      </c>
      <c r="AM80" s="495" t="str">
        <f t="shared" si="41"/>
        <v>-</v>
      </c>
      <c r="AN80" s="495" t="str">
        <f t="shared" si="42"/>
        <v>-</v>
      </c>
      <c r="AO80" s="495" t="str">
        <f t="shared" si="43"/>
        <v>-</v>
      </c>
      <c r="AR80" s="1"/>
      <c r="AS80" s="495" t="b">
        <f t="shared" si="44"/>
        <v>0</v>
      </c>
    </row>
    <row r="81" spans="2:45" ht="16.5" customHeight="1">
      <c r="B81" s="529"/>
      <c r="C81" s="917" t="s">
        <v>871</v>
      </c>
      <c r="D81" s="739" t="s">
        <v>873</v>
      </c>
      <c r="E81" s="907"/>
      <c r="F81" s="908"/>
      <c r="G81" s="908"/>
      <c r="H81" s="908"/>
      <c r="I81" s="909"/>
      <c r="J81" s="696">
        <f t="shared" ref="J81:J86" si="45">N81</f>
        <v>3</v>
      </c>
      <c r="L81" s="1">
        <f>採点Qw3!D99</f>
        <v>3</v>
      </c>
      <c r="M81" s="1">
        <f t="shared" si="37"/>
        <v>1</v>
      </c>
      <c r="N81" s="1">
        <f t="shared" si="38"/>
        <v>3</v>
      </c>
      <c r="O81" s="544"/>
      <c r="P81" s="480"/>
      <c r="Q81" s="495"/>
      <c r="R81" s="495"/>
      <c r="S81" s="495"/>
      <c r="T81" s="495"/>
      <c r="U81" s="495"/>
      <c r="V81" s="495">
        <f t="shared" si="39"/>
        <v>0</v>
      </c>
      <c r="AH81" s="495"/>
      <c r="AI81" s="495">
        <v>1</v>
      </c>
      <c r="AJ81" s="495"/>
      <c r="AK81" s="495"/>
      <c r="AL81" s="495" t="str">
        <f t="shared" si="40"/>
        <v>-</v>
      </c>
      <c r="AM81" s="495">
        <f t="shared" si="41"/>
        <v>3</v>
      </c>
      <c r="AN81" s="495" t="str">
        <f t="shared" si="42"/>
        <v>-</v>
      </c>
      <c r="AO81" s="495" t="str">
        <f t="shared" si="43"/>
        <v>-</v>
      </c>
      <c r="AQ81" t="str">
        <f>IF(BF70=1,"○","")</f>
        <v/>
      </c>
      <c r="AR81" s="1" t="s">
        <v>1024</v>
      </c>
      <c r="AS81" s="495">
        <f t="shared" si="44"/>
        <v>3</v>
      </c>
    </row>
    <row r="82" spans="2:45" ht="16.5" customHeight="1">
      <c r="B82" s="529"/>
      <c r="C82" s="918"/>
      <c r="D82" s="539" t="s">
        <v>874</v>
      </c>
      <c r="E82" s="907"/>
      <c r="F82" s="908"/>
      <c r="G82" s="908"/>
      <c r="H82" s="908"/>
      <c r="I82" s="909"/>
      <c r="J82" s="696">
        <f t="shared" si="45"/>
        <v>3</v>
      </c>
      <c r="L82" s="1">
        <f>採点Qw3!D109</f>
        <v>3</v>
      </c>
      <c r="M82" s="1">
        <f t="shared" si="37"/>
        <v>1</v>
      </c>
      <c r="N82" s="1">
        <f t="shared" si="38"/>
        <v>3</v>
      </c>
      <c r="O82" s="544"/>
      <c r="P82" s="480"/>
      <c r="Q82" s="495"/>
      <c r="R82" s="495"/>
      <c r="S82" s="495"/>
      <c r="T82" s="495"/>
      <c r="U82" s="495"/>
      <c r="V82" s="495">
        <f t="shared" si="39"/>
        <v>0</v>
      </c>
      <c r="AH82" s="495"/>
      <c r="AI82" s="495"/>
      <c r="AJ82" s="495">
        <v>1</v>
      </c>
      <c r="AK82" s="495"/>
      <c r="AL82" s="495" t="str">
        <f t="shared" si="40"/>
        <v>-</v>
      </c>
      <c r="AM82" s="495" t="str">
        <f t="shared" si="41"/>
        <v>-</v>
      </c>
      <c r="AN82" s="495">
        <f t="shared" si="42"/>
        <v>3</v>
      </c>
      <c r="AO82" s="495" t="str">
        <f t="shared" si="43"/>
        <v>-</v>
      </c>
      <c r="AQ82" t="str">
        <f>IF(BF71=1,"○","")</f>
        <v/>
      </c>
      <c r="AR82" s="1" t="s">
        <v>1024</v>
      </c>
      <c r="AS82" s="495">
        <f t="shared" si="44"/>
        <v>3</v>
      </c>
    </row>
    <row r="83" spans="2:45" ht="16.5" customHeight="1">
      <c r="B83" s="529"/>
      <c r="C83" s="917" t="s">
        <v>872</v>
      </c>
      <c r="D83" s="539" t="s">
        <v>875</v>
      </c>
      <c r="E83" s="907"/>
      <c r="F83" s="908"/>
      <c r="G83" s="908"/>
      <c r="H83" s="908"/>
      <c r="I83" s="909"/>
      <c r="J83" s="696">
        <f t="shared" si="45"/>
        <v>3</v>
      </c>
      <c r="L83" s="1">
        <f>採点Qw3!D133</f>
        <v>3</v>
      </c>
      <c r="M83" s="1">
        <f t="shared" si="37"/>
        <v>1</v>
      </c>
      <c r="N83" s="1">
        <f t="shared" si="38"/>
        <v>3</v>
      </c>
      <c r="O83" s="544"/>
      <c r="P83" s="480"/>
      <c r="Q83" s="495"/>
      <c r="R83" s="495"/>
      <c r="S83" s="495"/>
      <c r="T83" s="495"/>
      <c r="U83" s="495"/>
      <c r="V83" s="495">
        <f t="shared" si="39"/>
        <v>0</v>
      </c>
      <c r="AH83" s="495"/>
      <c r="AI83" s="495">
        <v>1</v>
      </c>
      <c r="AJ83" s="495"/>
      <c r="AK83" s="495"/>
      <c r="AL83" s="495" t="str">
        <f t="shared" si="40"/>
        <v>-</v>
      </c>
      <c r="AM83" s="495">
        <f t="shared" si="41"/>
        <v>3</v>
      </c>
      <c r="AN83" s="495" t="str">
        <f t="shared" si="42"/>
        <v>-</v>
      </c>
      <c r="AO83" s="495" t="str">
        <f t="shared" si="43"/>
        <v>-</v>
      </c>
      <c r="AQ83" t="str">
        <f>IF(BF72=1,"○","")</f>
        <v/>
      </c>
      <c r="AR83" s="1" t="s">
        <v>1024</v>
      </c>
      <c r="AS83" s="495">
        <f t="shared" si="44"/>
        <v>3</v>
      </c>
    </row>
    <row r="84" spans="2:45" ht="16.5" customHeight="1">
      <c r="B84" s="741"/>
      <c r="C84" s="918"/>
      <c r="D84" s="539" t="s">
        <v>876</v>
      </c>
      <c r="E84" s="919"/>
      <c r="F84" s="920"/>
      <c r="G84" s="920"/>
      <c r="H84" s="920"/>
      <c r="I84" s="921"/>
      <c r="J84" s="696">
        <f>N84</f>
        <v>3</v>
      </c>
      <c r="L84" s="1">
        <f>採点Qw3!D143</f>
        <v>3</v>
      </c>
      <c r="M84" s="1">
        <f t="shared" si="37"/>
        <v>1</v>
      </c>
      <c r="N84" s="1">
        <f t="shared" si="38"/>
        <v>3</v>
      </c>
      <c r="O84" s="544"/>
      <c r="P84" s="480"/>
      <c r="Q84" s="495"/>
      <c r="R84" s="495"/>
      <c r="S84" s="495"/>
      <c r="T84" s="495"/>
      <c r="U84" s="495"/>
      <c r="V84" s="495">
        <f t="shared" si="39"/>
        <v>0</v>
      </c>
      <c r="AH84" s="495"/>
      <c r="AI84" s="495">
        <v>1</v>
      </c>
      <c r="AJ84" s="495">
        <v>1</v>
      </c>
      <c r="AK84" s="495"/>
      <c r="AL84" s="495" t="str">
        <f t="shared" si="40"/>
        <v>-</v>
      </c>
      <c r="AM84" s="495">
        <f t="shared" si="41"/>
        <v>3</v>
      </c>
      <c r="AN84" s="495">
        <f t="shared" si="42"/>
        <v>3</v>
      </c>
      <c r="AO84" s="495" t="str">
        <f t="shared" si="43"/>
        <v>-</v>
      </c>
      <c r="AQ84" t="str">
        <f>IF(BF73=1,"○","")</f>
        <v/>
      </c>
      <c r="AR84" s="1" t="s">
        <v>1025</v>
      </c>
      <c r="AS84" s="495">
        <f t="shared" si="44"/>
        <v>3</v>
      </c>
    </row>
    <row r="85" spans="2:45" ht="16.5" customHeight="1">
      <c r="B85" s="523">
        <v>4</v>
      </c>
      <c r="C85" s="518" t="s">
        <v>380</v>
      </c>
      <c r="D85" s="535"/>
      <c r="E85" s="733"/>
      <c r="F85" s="734"/>
      <c r="G85" s="734"/>
      <c r="H85" s="734"/>
      <c r="I85" s="735"/>
      <c r="J85" s="545">
        <f>IFERROR(ROUNDDOWN(O85,1),0)</f>
        <v>3</v>
      </c>
      <c r="L85" s="1"/>
      <c r="M85" s="1">
        <f t="shared" si="37"/>
        <v>1</v>
      </c>
      <c r="N85" s="1" t="str">
        <f t="shared" si="38"/>
        <v>-</v>
      </c>
      <c r="O85" s="544">
        <f>IFERROR(AVERAGE(N86),"-")</f>
        <v>3</v>
      </c>
      <c r="P85" s="480"/>
      <c r="Q85" s="495"/>
      <c r="R85" s="495"/>
      <c r="S85" s="495"/>
      <c r="T85" s="495"/>
      <c r="U85" s="495"/>
      <c r="V85" s="495">
        <f t="shared" si="39"/>
        <v>0</v>
      </c>
      <c r="AH85" s="558"/>
      <c r="AI85" s="558"/>
      <c r="AJ85" s="558"/>
      <c r="AK85" s="558"/>
      <c r="AL85" s="495" t="str">
        <f t="shared" si="40"/>
        <v>-</v>
      </c>
      <c r="AM85" s="495" t="str">
        <f t="shared" si="41"/>
        <v>-</v>
      </c>
      <c r="AN85" s="495" t="str">
        <f t="shared" si="42"/>
        <v>-</v>
      </c>
      <c r="AO85" s="495" t="str">
        <f t="shared" si="43"/>
        <v>-</v>
      </c>
      <c r="AR85" s="1"/>
      <c r="AS85" s="495" t="b">
        <f t="shared" si="44"/>
        <v>0</v>
      </c>
    </row>
    <row r="86" spans="2:45" ht="16.5" customHeight="1">
      <c r="B86" s="740"/>
      <c r="C86" s="910" t="s">
        <v>877</v>
      </c>
      <c r="D86" s="911"/>
      <c r="E86" s="919"/>
      <c r="F86" s="920"/>
      <c r="G86" s="920"/>
      <c r="H86" s="920"/>
      <c r="I86" s="921"/>
      <c r="J86" s="696">
        <f t="shared" si="45"/>
        <v>3</v>
      </c>
      <c r="L86" s="1">
        <f>採点Qw3!D154</f>
        <v>3</v>
      </c>
      <c r="M86" s="1">
        <f t="shared" si="37"/>
        <v>1</v>
      </c>
      <c r="N86" s="1">
        <f t="shared" si="38"/>
        <v>3</v>
      </c>
      <c r="O86" s="544"/>
      <c r="P86" s="480"/>
      <c r="Q86" s="495"/>
      <c r="R86" s="495"/>
      <c r="S86" s="495"/>
      <c r="T86" s="495"/>
      <c r="U86" s="495"/>
      <c r="V86" s="495">
        <f t="shared" si="39"/>
        <v>0</v>
      </c>
      <c r="AH86" s="495">
        <v>1</v>
      </c>
      <c r="AI86" s="495">
        <v>1</v>
      </c>
      <c r="AJ86" s="495">
        <v>1</v>
      </c>
      <c r="AK86" s="495">
        <v>1</v>
      </c>
      <c r="AL86" s="495">
        <f t="shared" si="40"/>
        <v>3</v>
      </c>
      <c r="AM86" s="495">
        <f t="shared" si="41"/>
        <v>3</v>
      </c>
      <c r="AN86" s="495">
        <f t="shared" si="42"/>
        <v>3</v>
      </c>
      <c r="AO86" s="495">
        <f t="shared" si="43"/>
        <v>3</v>
      </c>
      <c r="AQ86" t="str">
        <f>IF(BF74=1,"○","")</f>
        <v/>
      </c>
      <c r="AR86" s="1" t="s">
        <v>1024</v>
      </c>
      <c r="AS86" s="495">
        <f t="shared" si="44"/>
        <v>3</v>
      </c>
    </row>
    <row r="87" spans="2:45" ht="16.5" customHeight="1">
      <c r="B87" s="523">
        <v>5</v>
      </c>
      <c r="C87" s="518" t="s">
        <v>1069</v>
      </c>
      <c r="D87" s="647"/>
      <c r="E87" s="733"/>
      <c r="F87" s="734"/>
      <c r="G87" s="734"/>
      <c r="H87" s="734"/>
      <c r="I87" s="735"/>
      <c r="J87" s="545">
        <f>IFERROR(ROUNDDOWN(O87,1),0)</f>
        <v>3</v>
      </c>
      <c r="L87" s="1"/>
      <c r="M87" s="1">
        <f t="shared" ref="M87" si="46">IF(V87&gt;0,0,1)</f>
        <v>1</v>
      </c>
      <c r="N87" s="1" t="str">
        <f t="shared" ref="N87" si="47">IF(M87*L87=0,"-",M87*L87)</f>
        <v>-</v>
      </c>
      <c r="O87" s="544">
        <f>IFERROR(AVERAGE(N88:N90),"-")</f>
        <v>3</v>
      </c>
      <c r="P87" s="480"/>
      <c r="Q87" s="495"/>
      <c r="R87" s="495"/>
      <c r="S87" s="495"/>
      <c r="T87" s="495"/>
      <c r="U87" s="495"/>
      <c r="V87" s="495">
        <f t="shared" ref="V87" si="48">SUMPRODUCT($Q$8:$U$8,Q87:U87)</f>
        <v>0</v>
      </c>
      <c r="AH87" s="558"/>
      <c r="AI87" s="558"/>
      <c r="AJ87" s="558"/>
      <c r="AK87" s="558"/>
      <c r="AL87" s="495" t="str">
        <f t="shared" si="40"/>
        <v>-</v>
      </c>
      <c r="AM87" s="495" t="str">
        <f t="shared" si="41"/>
        <v>-</v>
      </c>
      <c r="AN87" s="495" t="str">
        <f t="shared" si="42"/>
        <v>-</v>
      </c>
      <c r="AO87" s="495" t="str">
        <f t="shared" si="43"/>
        <v>-</v>
      </c>
      <c r="AR87" s="1"/>
      <c r="AS87" s="495" t="b">
        <f t="shared" si="44"/>
        <v>0</v>
      </c>
    </row>
    <row r="88" spans="2:45" ht="16.5" customHeight="1">
      <c r="B88" s="522"/>
      <c r="C88" s="492" t="s">
        <v>879</v>
      </c>
      <c r="D88" s="572"/>
      <c r="E88" s="907"/>
      <c r="F88" s="908"/>
      <c r="G88" s="908"/>
      <c r="H88" s="908"/>
      <c r="I88" s="909"/>
      <c r="J88" s="696">
        <f t="shared" ref="J88:J90" si="49">N88</f>
        <v>3</v>
      </c>
      <c r="L88" s="1">
        <f>採点Qw3!D164</f>
        <v>3</v>
      </c>
      <c r="M88" s="1">
        <f t="shared" si="37"/>
        <v>1</v>
      </c>
      <c r="N88" s="1">
        <f t="shared" si="38"/>
        <v>3</v>
      </c>
      <c r="O88" s="544"/>
      <c r="P88" s="480"/>
      <c r="Q88" s="495"/>
      <c r="R88" s="495"/>
      <c r="S88" s="495"/>
      <c r="T88" s="495"/>
      <c r="U88" s="495"/>
      <c r="V88" s="495">
        <f t="shared" si="39"/>
        <v>0</v>
      </c>
      <c r="AH88" s="495">
        <v>1</v>
      </c>
      <c r="AI88" s="495">
        <v>1</v>
      </c>
      <c r="AJ88" s="495">
        <v>1</v>
      </c>
      <c r="AK88" s="495">
        <v>1</v>
      </c>
      <c r="AL88" s="495">
        <f t="shared" si="40"/>
        <v>3</v>
      </c>
      <c r="AM88" s="495">
        <f t="shared" si="41"/>
        <v>3</v>
      </c>
      <c r="AN88" s="495">
        <f t="shared" si="42"/>
        <v>3</v>
      </c>
      <c r="AO88" s="495">
        <f t="shared" si="43"/>
        <v>3</v>
      </c>
      <c r="AQ88" t="str">
        <f>IF(BF75=1,"○","")</f>
        <v/>
      </c>
      <c r="AR88" s="1" t="s">
        <v>1026</v>
      </c>
      <c r="AS88" s="495" t="b">
        <f t="shared" si="44"/>
        <v>0</v>
      </c>
    </row>
    <row r="89" spans="2:45" ht="16.5" customHeight="1">
      <c r="B89" s="522"/>
      <c r="C89" s="492" t="s">
        <v>880</v>
      </c>
      <c r="D89" s="572"/>
      <c r="E89" s="907"/>
      <c r="F89" s="908"/>
      <c r="G89" s="908"/>
      <c r="H89" s="908"/>
      <c r="I89" s="909"/>
      <c r="J89" s="696">
        <f t="shared" si="49"/>
        <v>3</v>
      </c>
      <c r="L89" s="1">
        <f>採点Qw3!D174</f>
        <v>3</v>
      </c>
      <c r="M89" s="1">
        <f t="shared" si="37"/>
        <v>1</v>
      </c>
      <c r="N89" s="1">
        <f t="shared" si="38"/>
        <v>3</v>
      </c>
      <c r="O89" s="544"/>
      <c r="P89" s="480"/>
      <c r="Q89" s="495"/>
      <c r="R89" s="495"/>
      <c r="S89" s="495"/>
      <c r="T89" s="495"/>
      <c r="U89" s="495"/>
      <c r="V89" s="495">
        <f t="shared" si="39"/>
        <v>0</v>
      </c>
      <c r="AH89" s="495">
        <v>1</v>
      </c>
      <c r="AI89" s="495">
        <v>1</v>
      </c>
      <c r="AJ89" s="495">
        <v>1</v>
      </c>
      <c r="AK89" s="495"/>
      <c r="AL89" s="495">
        <f t="shared" si="40"/>
        <v>3</v>
      </c>
      <c r="AM89" s="495">
        <f t="shared" si="41"/>
        <v>3</v>
      </c>
      <c r="AN89" s="495">
        <f t="shared" si="42"/>
        <v>3</v>
      </c>
      <c r="AO89" s="495" t="str">
        <f t="shared" si="43"/>
        <v>-</v>
      </c>
      <c r="AQ89" t="str">
        <f>IF(BF76=1,"○","")</f>
        <v/>
      </c>
      <c r="AR89" s="1" t="s">
        <v>1026</v>
      </c>
      <c r="AS89" s="495" t="b">
        <f t="shared" si="44"/>
        <v>0</v>
      </c>
    </row>
    <row r="90" spans="2:45" ht="15" thickBot="1">
      <c r="B90" s="750"/>
      <c r="C90" s="751" t="s">
        <v>881</v>
      </c>
      <c r="D90" s="752"/>
      <c r="E90" s="922"/>
      <c r="F90" s="923"/>
      <c r="G90" s="923"/>
      <c r="H90" s="923"/>
      <c r="I90" s="924"/>
      <c r="J90" s="698">
        <f t="shared" si="49"/>
        <v>3</v>
      </c>
      <c r="L90" s="1">
        <f>採点Qw3!D193</f>
        <v>3</v>
      </c>
      <c r="M90" s="1">
        <f t="shared" si="37"/>
        <v>1</v>
      </c>
      <c r="N90" s="1">
        <f t="shared" si="38"/>
        <v>3</v>
      </c>
      <c r="O90" s="544"/>
      <c r="P90" s="480"/>
      <c r="Q90" s="495"/>
      <c r="R90" s="495"/>
      <c r="S90" s="495"/>
      <c r="T90" s="495"/>
      <c r="U90" s="495"/>
      <c r="V90" s="495">
        <f t="shared" si="39"/>
        <v>0</v>
      </c>
      <c r="AH90" s="495">
        <v>1</v>
      </c>
      <c r="AI90" s="495">
        <v>1</v>
      </c>
      <c r="AJ90" s="495">
        <v>1</v>
      </c>
      <c r="AK90" s="495">
        <v>1</v>
      </c>
      <c r="AL90" s="495">
        <f t="shared" si="40"/>
        <v>3</v>
      </c>
      <c r="AM90" s="495">
        <f t="shared" si="41"/>
        <v>3</v>
      </c>
      <c r="AN90" s="495">
        <f t="shared" si="42"/>
        <v>3</v>
      </c>
      <c r="AO90" s="495">
        <f t="shared" si="43"/>
        <v>3</v>
      </c>
      <c r="AQ90" t="str">
        <f>IF(BF77=1,"○","")</f>
        <v/>
      </c>
      <c r="AR90" s="1" t="s">
        <v>1026</v>
      </c>
      <c r="AS90" s="495" t="b">
        <f t="shared" si="44"/>
        <v>0</v>
      </c>
    </row>
    <row r="91" spans="2:45" ht="16.5" hidden="1" thickBot="1">
      <c r="B91" s="592" t="s">
        <v>492</v>
      </c>
      <c r="C91" s="593"/>
      <c r="D91" s="594"/>
      <c r="E91" s="595"/>
      <c r="F91" s="596"/>
      <c r="G91" s="596"/>
      <c r="H91" s="596"/>
      <c r="I91" s="596"/>
      <c r="J91" s="597">
        <f t="shared" ref="J91" si="50">IFERROR(ROUNDDOWN(O91,1),0)</f>
        <v>0</v>
      </c>
      <c r="L91" s="495"/>
      <c r="M91" s="1">
        <f t="shared" si="23"/>
        <v>1</v>
      </c>
      <c r="N91" s="1" t="str">
        <f t="shared" si="24"/>
        <v>-</v>
      </c>
      <c r="O91" s="544"/>
      <c r="P91" s="480"/>
      <c r="Q91" s="495"/>
      <c r="R91" s="495"/>
      <c r="S91" s="495"/>
      <c r="T91" s="495"/>
      <c r="U91" s="495"/>
      <c r="V91" s="495">
        <f t="shared" ref="V91:V92" si="51">SUMPRODUCT($Q$8:$U$8,Q91:U91)</f>
        <v>0</v>
      </c>
      <c r="AH91" s="558"/>
      <c r="AI91" s="558"/>
      <c r="AJ91" s="558"/>
      <c r="AK91" s="558"/>
      <c r="AL91" s="495" t="str">
        <f t="shared" si="40"/>
        <v>-</v>
      </c>
      <c r="AM91" s="495" t="str">
        <f t="shared" si="41"/>
        <v>-</v>
      </c>
      <c r="AN91" s="495" t="str">
        <f t="shared" si="42"/>
        <v>-</v>
      </c>
      <c r="AO91" s="495" t="str">
        <f t="shared" si="43"/>
        <v>-</v>
      </c>
    </row>
    <row r="92" spans="2:45" ht="16.5" hidden="1" thickBot="1">
      <c r="B92" s="592" t="s">
        <v>493</v>
      </c>
      <c r="C92" s="593"/>
      <c r="D92" s="594"/>
      <c r="E92" s="595"/>
      <c r="F92" s="596"/>
      <c r="G92" s="596"/>
      <c r="H92" s="596"/>
      <c r="I92" s="596"/>
      <c r="J92" s="597">
        <f>IFERROR(ROUNDDOWN(O92,1),0)</f>
        <v>0</v>
      </c>
      <c r="L92" s="1"/>
      <c r="M92" s="1">
        <f t="shared" ref="M92" si="52">IF(V92&gt;0,0,1)</f>
        <v>1</v>
      </c>
      <c r="N92" s="1" t="str">
        <f t="shared" ref="N92" si="53">IF(M92*L92=0,"-",M92*L92)</f>
        <v>-</v>
      </c>
      <c r="O92" s="544"/>
      <c r="P92" s="480"/>
      <c r="Q92" s="495"/>
      <c r="R92" s="495"/>
      <c r="S92" s="495"/>
      <c r="T92" s="495"/>
      <c r="U92" s="495"/>
      <c r="V92" s="495">
        <f t="shared" si="51"/>
        <v>0</v>
      </c>
      <c r="AH92" s="558"/>
      <c r="AI92" s="558"/>
      <c r="AJ92" s="558"/>
      <c r="AK92" s="558"/>
      <c r="AL92" s="495" t="str">
        <f t="shared" si="40"/>
        <v>-</v>
      </c>
      <c r="AM92" s="495" t="str">
        <f t="shared" si="41"/>
        <v>-</v>
      </c>
      <c r="AN92" s="495" t="str">
        <f t="shared" si="42"/>
        <v>-</v>
      </c>
      <c r="AO92" s="495" t="str">
        <f t="shared" si="43"/>
        <v>-</v>
      </c>
    </row>
    <row r="93" spans="2:45" ht="14.25" thickBot="1"/>
    <row r="94" spans="2:45" ht="15" thickBot="1">
      <c r="B94" s="781" t="s">
        <v>971</v>
      </c>
      <c r="C94" s="782"/>
      <c r="D94" s="783"/>
      <c r="E94" s="783"/>
      <c r="F94" s="793" t="s">
        <v>115</v>
      </c>
      <c r="G94" s="793" t="s">
        <v>968</v>
      </c>
      <c r="H94" s="793" t="s">
        <v>300</v>
      </c>
      <c r="I94" s="793" t="s">
        <v>414</v>
      </c>
      <c r="J94" s="794" t="s">
        <v>969</v>
      </c>
      <c r="AQ94" s="1" t="s">
        <v>1025</v>
      </c>
      <c r="AR94" s="1">
        <f>AVERAGEIF($AR$12:$AR$90,AQ94,$J$12:$J$90)</f>
        <v>3</v>
      </c>
      <c r="AS94" s="495">
        <f>AVERAGE(AS12:AS90)</f>
        <v>3</v>
      </c>
    </row>
    <row r="95" spans="2:45" ht="16.5" thickBot="1">
      <c r="B95" s="779" t="s">
        <v>970</v>
      </c>
      <c r="C95" s="780"/>
      <c r="D95" s="784"/>
      <c r="E95" s="784"/>
      <c r="F95" s="795"/>
      <c r="G95" s="795"/>
      <c r="H95" s="795"/>
      <c r="I95" s="795"/>
      <c r="J95" s="819">
        <f>IFERROR(ROUNDDOWN(H96*O96+H102*O102+H111*O111,1),0)</f>
        <v>3</v>
      </c>
      <c r="AQ95" s="1" t="s">
        <v>1024</v>
      </c>
      <c r="AR95" s="1">
        <f>AVERAGEIF($AR$12:$AR$90,AQ95,$J$12:$J$90)</f>
        <v>3</v>
      </c>
    </row>
    <row r="96" spans="2:45" ht="15.75">
      <c r="B96" s="785" t="s">
        <v>1032</v>
      </c>
      <c r="C96" s="786"/>
      <c r="D96" s="787"/>
      <c r="E96" s="787"/>
      <c r="F96" s="796"/>
      <c r="G96" s="796"/>
      <c r="H96" s="820">
        <v>0.4</v>
      </c>
      <c r="I96" s="818">
        <f>ROUNDDOWN(O96,1)</f>
        <v>3</v>
      </c>
      <c r="J96" s="788">
        <f>IFERROR(ROUNDDOWN(#REF!,1),0)</f>
        <v>0</v>
      </c>
      <c r="M96" s="495"/>
      <c r="N96" s="495">
        <f>SUMPRODUCT(F97:F101,H97:H101)</f>
        <v>3</v>
      </c>
      <c r="O96" s="858">
        <f>N96/SUM(M97:M101)</f>
        <v>3.0000000000000004</v>
      </c>
      <c r="AQ96" s="1" t="s">
        <v>1022</v>
      </c>
      <c r="AR96" s="1">
        <f>AVERAGEIF($AR$12:$AR$90,AQ96,$J$12:$J$90)</f>
        <v>3</v>
      </c>
    </row>
    <row r="97" spans="2:44" ht="14.25">
      <c r="B97" s="801"/>
      <c r="C97" s="790" t="s">
        <v>1033</v>
      </c>
      <c r="D97" s="790"/>
      <c r="E97" s="789"/>
      <c r="F97" s="854">
        <f>J71</f>
        <v>3</v>
      </c>
      <c r="G97" s="797"/>
      <c r="H97" s="821">
        <v>0.2</v>
      </c>
      <c r="I97" s="797"/>
      <c r="J97" s="802"/>
      <c r="L97" s="461" t="s">
        <v>1053</v>
      </c>
      <c r="M97" s="495">
        <f>IF(F97="-",0,H97)</f>
        <v>0.2</v>
      </c>
      <c r="N97" s="495"/>
      <c r="O97" s="858"/>
      <c r="Q97" t="str">
        <f>D71</f>
        <v>1.1.1　空間の形状・自由さ</v>
      </c>
      <c r="R97"/>
      <c r="AQ97" s="1" t="s">
        <v>1028</v>
      </c>
      <c r="AR97" s="1">
        <f>AVERAGEIF($AR$12:$AR$90,AQ97,$J$12:$J$90)</f>
        <v>3</v>
      </c>
    </row>
    <row r="98" spans="2:44" ht="14.25">
      <c r="B98" s="803"/>
      <c r="C98" s="792" t="s">
        <v>1034</v>
      </c>
      <c r="D98" s="791"/>
      <c r="E98" s="791"/>
      <c r="F98" s="855">
        <f>J74</f>
        <v>3</v>
      </c>
      <c r="G98" s="798" t="s">
        <v>972</v>
      </c>
      <c r="H98" s="822">
        <v>0.5</v>
      </c>
      <c r="I98" s="798"/>
      <c r="J98" s="804"/>
      <c r="L98" s="461" t="s">
        <v>461</v>
      </c>
      <c r="M98" s="495">
        <f t="shared" ref="M98:M101" si="54">IF(F98="-",0,H98)</f>
        <v>0.5</v>
      </c>
      <c r="N98" s="495"/>
      <c r="O98" s="858"/>
      <c r="Q98" t="str">
        <f>C74</f>
        <v>1.2　広さ</v>
      </c>
      <c r="R98"/>
      <c r="AQ98" s="1" t="s">
        <v>1026</v>
      </c>
      <c r="AR98" s="1">
        <f>AVERAGEIF($AR$12:$AR$90,AQ98,$J$12:$J$90)</f>
        <v>3</v>
      </c>
    </row>
    <row r="99" spans="2:44" ht="14.25">
      <c r="B99" s="803"/>
      <c r="C99" s="792" t="s">
        <v>1035</v>
      </c>
      <c r="D99" s="791"/>
      <c r="E99" s="791"/>
      <c r="F99" s="855">
        <f>J79</f>
        <v>3</v>
      </c>
      <c r="G99" s="798"/>
      <c r="H99" s="822">
        <v>0.1</v>
      </c>
      <c r="I99" s="798"/>
      <c r="J99" s="804"/>
      <c r="L99" s="461" t="s">
        <v>1054</v>
      </c>
      <c r="M99" s="495">
        <f t="shared" si="54"/>
        <v>0.1</v>
      </c>
      <c r="N99" s="495"/>
      <c r="O99" s="858"/>
      <c r="Q99" t="str">
        <f>C79</f>
        <v>2.3　ＯＡ機器等の充実度</v>
      </c>
      <c r="R99"/>
    </row>
    <row r="100" spans="2:44" ht="14.25">
      <c r="B100" s="803"/>
      <c r="C100" s="792" t="s">
        <v>1036</v>
      </c>
      <c r="D100" s="791"/>
      <c r="E100" s="791"/>
      <c r="F100" s="855">
        <f>J86</f>
        <v>3</v>
      </c>
      <c r="G100" s="798"/>
      <c r="H100" s="822">
        <v>0.1</v>
      </c>
      <c r="I100" s="798"/>
      <c r="J100" s="804"/>
      <c r="L100" s="461" t="s">
        <v>403</v>
      </c>
      <c r="M100" s="495">
        <f t="shared" si="54"/>
        <v>0.1</v>
      </c>
      <c r="N100" s="495"/>
      <c r="O100" s="858"/>
      <c r="Q100" t="str">
        <f>C86</f>
        <v>4.1　高度情報通信インフラ</v>
      </c>
      <c r="R100"/>
    </row>
    <row r="101" spans="2:44" ht="15" thickBot="1">
      <c r="B101" s="805"/>
      <c r="C101" s="806" t="s">
        <v>1037</v>
      </c>
      <c r="D101" s="806"/>
      <c r="E101" s="806"/>
      <c r="F101" s="856">
        <f>J90</f>
        <v>3</v>
      </c>
      <c r="G101" s="807" t="s">
        <v>973</v>
      </c>
      <c r="H101" s="823">
        <v>0.1</v>
      </c>
      <c r="I101" s="807"/>
      <c r="J101" s="808"/>
      <c r="L101" s="461" t="s">
        <v>1055</v>
      </c>
      <c r="M101" s="495">
        <f t="shared" si="54"/>
        <v>0.1</v>
      </c>
      <c r="N101" s="495"/>
      <c r="O101" s="858"/>
      <c r="Q101" t="str">
        <f>C90</f>
        <v>5.3  健康維持・増進プログラム</v>
      </c>
      <c r="R101"/>
    </row>
    <row r="102" spans="2:44" ht="15.75">
      <c r="B102" s="785" t="s">
        <v>1038</v>
      </c>
      <c r="C102" s="786"/>
      <c r="D102" s="787"/>
      <c r="E102" s="787"/>
      <c r="F102" s="796"/>
      <c r="G102" s="796"/>
      <c r="H102" s="820">
        <v>0.4</v>
      </c>
      <c r="I102" s="818">
        <f>ROUNDDOWN(O102,1)</f>
        <v>3</v>
      </c>
      <c r="J102" s="788">
        <f>IFERROR(ROUNDDOWN(R102,1),0)</f>
        <v>0</v>
      </c>
      <c r="M102" s="495"/>
      <c r="N102" s="495">
        <f>SUMPRODUCT(F103:F110,H103:H110)</f>
        <v>3</v>
      </c>
      <c r="O102" s="858">
        <f>N102/SUM(M103:M110)</f>
        <v>3.0000000000000004</v>
      </c>
      <c r="Q102"/>
      <c r="R102"/>
    </row>
    <row r="103" spans="2:44" ht="14.25">
      <c r="B103" s="809"/>
      <c r="C103" s="790" t="s">
        <v>1008</v>
      </c>
      <c r="D103" s="790"/>
      <c r="E103" s="790"/>
      <c r="F103" s="854">
        <f>J53</f>
        <v>3</v>
      </c>
      <c r="G103" s="799"/>
      <c r="H103" s="824">
        <v>0.1</v>
      </c>
      <c r="I103" s="799"/>
      <c r="J103" s="810"/>
      <c r="L103" s="461" t="s">
        <v>998</v>
      </c>
      <c r="M103" s="495">
        <f>IF(F103="-",0,H103)</f>
        <v>0.1</v>
      </c>
      <c r="N103" s="495"/>
      <c r="O103" s="858"/>
      <c r="Q103" t="str">
        <f>C53</f>
        <v>6.1　空調方式および個別制御性</v>
      </c>
      <c r="R103"/>
    </row>
    <row r="104" spans="2:44" ht="14.25">
      <c r="B104" s="811"/>
      <c r="C104" s="792" t="s">
        <v>1039</v>
      </c>
      <c r="D104" s="792"/>
      <c r="E104" s="792"/>
      <c r="F104" s="855">
        <f>J57</f>
        <v>3</v>
      </c>
      <c r="G104" s="800" t="s">
        <v>973</v>
      </c>
      <c r="H104" s="825">
        <v>0.25</v>
      </c>
      <c r="I104" s="800"/>
      <c r="J104" s="812"/>
      <c r="L104" s="461" t="s">
        <v>1056</v>
      </c>
      <c r="M104" s="495">
        <f t="shared" ref="M104:M110" si="55">IF(F104="-",0,H104)</f>
        <v>0.25</v>
      </c>
      <c r="N104" s="495"/>
      <c r="O104" s="858"/>
      <c r="Q104" t="str">
        <f>D57</f>
        <v>6.4.1　換気量</v>
      </c>
      <c r="R104"/>
    </row>
    <row r="105" spans="2:44" ht="14.25">
      <c r="B105" s="811"/>
      <c r="C105" s="792" t="s">
        <v>1040</v>
      </c>
      <c r="D105" s="792"/>
      <c r="E105" s="792"/>
      <c r="F105" s="855">
        <f>J58</f>
        <v>3</v>
      </c>
      <c r="G105" s="800"/>
      <c r="H105" s="825">
        <v>0.1</v>
      </c>
      <c r="I105" s="800"/>
      <c r="J105" s="812"/>
      <c r="L105" s="461" t="s">
        <v>1057</v>
      </c>
      <c r="M105" s="495">
        <f t="shared" si="55"/>
        <v>0.1</v>
      </c>
      <c r="N105" s="495"/>
      <c r="O105" s="858"/>
      <c r="Q105" t="str">
        <f>D58</f>
        <v>6.4.2　自然換気性能</v>
      </c>
      <c r="R105"/>
    </row>
    <row r="106" spans="2:44" ht="14.25">
      <c r="B106" s="811"/>
      <c r="C106" s="792" t="s">
        <v>1041</v>
      </c>
      <c r="D106" s="792"/>
      <c r="E106" s="792"/>
      <c r="F106" s="855">
        <f>J62</f>
        <v>3</v>
      </c>
      <c r="G106" s="800"/>
      <c r="H106" s="825">
        <v>0.05</v>
      </c>
      <c r="I106" s="800"/>
      <c r="J106" s="812"/>
      <c r="L106" s="461" t="s">
        <v>502</v>
      </c>
      <c r="M106" s="495">
        <f t="shared" si="55"/>
        <v>0.05</v>
      </c>
      <c r="N106" s="495"/>
      <c r="O106" s="858"/>
      <c r="Q106" t="str">
        <f>C62</f>
        <v>7.2　維持管理用機能の確保</v>
      </c>
      <c r="R106"/>
    </row>
    <row r="107" spans="2:44" ht="14.25">
      <c r="B107" s="811"/>
      <c r="C107" s="792" t="s">
        <v>1042</v>
      </c>
      <c r="D107" s="792"/>
      <c r="E107" s="792"/>
      <c r="F107" s="855">
        <f>J63</f>
        <v>3</v>
      </c>
      <c r="G107" s="800" t="s">
        <v>973</v>
      </c>
      <c r="H107" s="825">
        <v>0.15</v>
      </c>
      <c r="I107" s="800"/>
      <c r="J107" s="812"/>
      <c r="L107" s="461" t="s">
        <v>389</v>
      </c>
      <c r="M107" s="495">
        <f t="shared" si="55"/>
        <v>0.15</v>
      </c>
      <c r="N107" s="495"/>
      <c r="O107" s="858"/>
      <c r="Q107" t="str">
        <f>C63</f>
        <v>7.3　維持保全計画</v>
      </c>
      <c r="R107"/>
    </row>
    <row r="108" spans="2:44" ht="14.25">
      <c r="B108" s="811"/>
      <c r="C108" s="792" t="s">
        <v>1043</v>
      </c>
      <c r="D108" s="792"/>
      <c r="E108" s="792"/>
      <c r="F108" s="855">
        <f>J64</f>
        <v>3</v>
      </c>
      <c r="G108" s="800"/>
      <c r="H108" s="825">
        <v>0.1</v>
      </c>
      <c r="I108" s="800"/>
      <c r="J108" s="812"/>
      <c r="K108">
        <f t="shared" ref="K108" si="56">K64</f>
        <v>0</v>
      </c>
      <c r="L108" s="461" t="s">
        <v>1058</v>
      </c>
      <c r="M108" s="495">
        <f t="shared" si="55"/>
        <v>0.1</v>
      </c>
      <c r="N108" s="495"/>
      <c r="O108" s="858"/>
      <c r="Q108" t="str">
        <f>D64</f>
        <v>7.4.1　定期調査・検査報告書</v>
      </c>
      <c r="R108"/>
    </row>
    <row r="109" spans="2:44" ht="14.25">
      <c r="B109" s="811"/>
      <c r="C109" s="792" t="s">
        <v>1044</v>
      </c>
      <c r="D109" s="792"/>
      <c r="E109" s="792"/>
      <c r="F109" s="855">
        <f>J65</f>
        <v>3</v>
      </c>
      <c r="G109" s="800" t="s">
        <v>973</v>
      </c>
      <c r="H109" s="825">
        <v>0.15</v>
      </c>
      <c r="I109" s="800"/>
      <c r="J109" s="812"/>
      <c r="K109">
        <f t="shared" ref="K109" si="57">K65</f>
        <v>0</v>
      </c>
      <c r="L109" s="461" t="s">
        <v>1059</v>
      </c>
      <c r="M109" s="495">
        <f t="shared" si="55"/>
        <v>0.15</v>
      </c>
      <c r="N109" s="495"/>
      <c r="O109" s="858"/>
      <c r="Q109" t="str">
        <f>D65</f>
        <v>7.4.2　維持管理レベル</v>
      </c>
      <c r="R109"/>
    </row>
    <row r="110" spans="2:44" ht="15" thickBot="1">
      <c r="B110" s="805"/>
      <c r="C110" s="806" t="s">
        <v>1037</v>
      </c>
      <c r="D110" s="806"/>
      <c r="E110" s="806"/>
      <c r="F110" s="857">
        <f>J90</f>
        <v>3</v>
      </c>
      <c r="G110" s="807" t="s">
        <v>973</v>
      </c>
      <c r="H110" s="823">
        <v>0.1</v>
      </c>
      <c r="I110" s="807"/>
      <c r="J110" s="808"/>
      <c r="L110" s="461" t="s">
        <v>1055</v>
      </c>
      <c r="M110" s="495">
        <f t="shared" si="55"/>
        <v>0.1</v>
      </c>
      <c r="N110" s="495"/>
      <c r="O110" s="858"/>
      <c r="Q110" t="str">
        <f>C90</f>
        <v>5.3  健康維持・増進プログラム</v>
      </c>
      <c r="R110"/>
    </row>
    <row r="111" spans="2:44" ht="15.75">
      <c r="B111" s="813" t="s">
        <v>1045</v>
      </c>
      <c r="C111" s="814"/>
      <c r="D111" s="815"/>
      <c r="E111" s="815"/>
      <c r="F111" s="816"/>
      <c r="G111" s="816"/>
      <c r="H111" s="826">
        <v>0.2</v>
      </c>
      <c r="I111" s="818">
        <f>ROUNDDOWN(O111,1)</f>
        <v>3</v>
      </c>
      <c r="J111" s="788">
        <f>IFERROR(ROUNDDOWN(R111,1),0)</f>
        <v>0</v>
      </c>
      <c r="M111" s="495"/>
      <c r="N111" s="495">
        <f>SUMPRODUCT(F112:F114,H112:H114)</f>
        <v>3</v>
      </c>
      <c r="O111" s="858">
        <f>N111/SUM(M112:M114)</f>
        <v>3</v>
      </c>
      <c r="Q111"/>
      <c r="R111"/>
    </row>
    <row r="112" spans="2:44" ht="14.25">
      <c r="B112" s="809"/>
      <c r="C112" s="790" t="s">
        <v>1046</v>
      </c>
      <c r="D112" s="790"/>
      <c r="E112" s="790"/>
      <c r="F112" s="854">
        <f>J73</f>
        <v>3</v>
      </c>
      <c r="G112" s="799"/>
      <c r="H112" s="824">
        <v>0.5</v>
      </c>
      <c r="I112" s="799"/>
      <c r="J112" s="810"/>
      <c r="L112" s="461" t="s">
        <v>1060</v>
      </c>
      <c r="M112" s="495">
        <f>IF(F112="-",0,H112)</f>
        <v>0.5</v>
      </c>
      <c r="N112" s="495"/>
      <c r="O112" s="858"/>
      <c r="Q112" t="str">
        <f>D73</f>
        <v>1.1.3　設備機器の区画別運用の可変性</v>
      </c>
      <c r="R112"/>
    </row>
    <row r="113" spans="2:18" ht="14.25">
      <c r="B113" s="811"/>
      <c r="C113" s="792" t="s">
        <v>1047</v>
      </c>
      <c r="D113" s="792"/>
      <c r="E113" s="792"/>
      <c r="F113" s="855">
        <f>J89</f>
        <v>3</v>
      </c>
      <c r="G113" s="800"/>
      <c r="H113" s="825">
        <v>0.25</v>
      </c>
      <c r="I113" s="800"/>
      <c r="J113" s="812"/>
      <c r="L113" s="461" t="s">
        <v>800</v>
      </c>
      <c r="M113" s="495">
        <f t="shared" ref="M113:M114" si="58">IF(F113="-",0,H113)</f>
        <v>0.25</v>
      </c>
      <c r="N113" s="495"/>
      <c r="O113" s="858"/>
      <c r="Q113" t="str">
        <f>C89</f>
        <v>5.2  情報共有インフラ</v>
      </c>
      <c r="R113"/>
    </row>
    <row r="114" spans="2:18" ht="15" thickBot="1">
      <c r="B114" s="805"/>
      <c r="C114" s="817" t="s">
        <v>1037</v>
      </c>
      <c r="D114" s="806"/>
      <c r="E114" s="806"/>
      <c r="F114" s="857">
        <f>J90</f>
        <v>3</v>
      </c>
      <c r="G114" s="807" t="s">
        <v>973</v>
      </c>
      <c r="H114" s="823">
        <v>0.25</v>
      </c>
      <c r="I114" s="807"/>
      <c r="J114" s="808"/>
      <c r="L114" s="461" t="s">
        <v>1055</v>
      </c>
      <c r="M114" s="495">
        <f t="shared" si="58"/>
        <v>0.25</v>
      </c>
      <c r="N114" s="495"/>
      <c r="O114" s="858"/>
      <c r="Q114" t="str">
        <f>C90</f>
        <v>5.3  健康維持・増進プログラム</v>
      </c>
      <c r="R114"/>
    </row>
    <row r="115" spans="2:18"/>
    <row r="116" spans="2:18">
      <c r="C116"/>
    </row>
    <row r="117" spans="2:18">
      <c r="C117"/>
    </row>
    <row r="118" spans="2:18">
      <c r="C118"/>
    </row>
    <row r="119" spans="2:18">
      <c r="C119"/>
    </row>
    <row r="120" spans="2:18">
      <c r="C120"/>
    </row>
    <row r="121" spans="2:18">
      <c r="C121"/>
    </row>
    <row r="122" spans="2:18">
      <c r="C122"/>
    </row>
    <row r="123" spans="2:18">
      <c r="C123"/>
    </row>
    <row r="124" spans="2:18">
      <c r="C124"/>
    </row>
    <row r="125" spans="2:18">
      <c r="C125"/>
    </row>
    <row r="126" spans="2:18">
      <c r="C126"/>
    </row>
    <row r="127" spans="2:18">
      <c r="C127"/>
    </row>
    <row r="128" spans="2:18">
      <c r="C128"/>
    </row>
    <row r="129" spans="3:3">
      <c r="C129"/>
    </row>
    <row r="130" spans="3:3">
      <c r="C130"/>
    </row>
    <row r="131" spans="3:3">
      <c r="C131"/>
    </row>
    <row r="132" spans="3:3">
      <c r="C132"/>
    </row>
    <row r="133" spans="3:3">
      <c r="C133"/>
    </row>
    <row r="134" spans="3:3">
      <c r="C134"/>
    </row>
    <row r="135" spans="3:3">
      <c r="C135"/>
    </row>
    <row r="136" spans="3:3">
      <c r="C136"/>
    </row>
    <row r="137" spans="3:3">
      <c r="C137"/>
    </row>
    <row r="138" spans="3:3">
      <c r="C138"/>
    </row>
    <row r="139" spans="3:3">
      <c r="C139"/>
    </row>
    <row r="140" spans="3:3">
      <c r="C140"/>
    </row>
    <row r="141" spans="3:3">
      <c r="C141"/>
    </row>
    <row r="142" spans="3:3">
      <c r="C142"/>
    </row>
    <row r="143" spans="3:3">
      <c r="C143"/>
    </row>
    <row r="144" spans="3:3">
      <c r="C144"/>
    </row>
    <row r="145" spans="3:3">
      <c r="C145"/>
    </row>
    <row r="146" spans="3:3">
      <c r="C146"/>
    </row>
    <row r="147" spans="3:3">
      <c r="C147"/>
    </row>
    <row r="148" spans="3:3">
      <c r="C148"/>
    </row>
    <row r="149" spans="3:3">
      <c r="C149"/>
    </row>
    <row r="150" spans="3:3">
      <c r="C150"/>
    </row>
    <row r="151" spans="3:3">
      <c r="C151"/>
    </row>
    <row r="152" spans="3:3">
      <c r="C152"/>
    </row>
    <row r="153" spans="3:3">
      <c r="C153"/>
    </row>
    <row r="154" spans="3:3">
      <c r="C154"/>
    </row>
    <row r="155" spans="3:3">
      <c r="C155"/>
    </row>
    <row r="156" spans="3:3">
      <c r="C156"/>
    </row>
    <row r="157" spans="3:3">
      <c r="C157"/>
    </row>
    <row r="158" spans="3:3">
      <c r="C158"/>
    </row>
    <row r="159" spans="3:3">
      <c r="C159"/>
    </row>
    <row r="160" spans="3:3">
      <c r="C160"/>
    </row>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sheetData>
  <sheetProtection algorithmName="SHA-512" hashValue="OkHKtfyyq+KRfhbJbGdiTvd/MJfwpxkysYfoLoshx3ZOPv6GOyHsBu3QLgHRwnAQMr961VaIIelesrHstKwiOg==" saltValue="S0aOKocTnim8PgU+zMAR9A==" spinCount="100000" sheet="1" objects="1" scenarios="1"/>
  <mergeCells count="94">
    <mergeCell ref="E51:I51"/>
    <mergeCell ref="E39:I39"/>
    <mergeCell ref="E43:I43"/>
    <mergeCell ref="E46:I46"/>
    <mergeCell ref="E48:I48"/>
    <mergeCell ref="E38:I38"/>
    <mergeCell ref="E37:I37"/>
    <mergeCell ref="E36:I36"/>
    <mergeCell ref="E49:I49"/>
    <mergeCell ref="E50:I50"/>
    <mergeCell ref="E57:I57"/>
    <mergeCell ref="J6:J7"/>
    <mergeCell ref="C33:C34"/>
    <mergeCell ref="E33:I33"/>
    <mergeCell ref="E34:I34"/>
    <mergeCell ref="E45:I45"/>
    <mergeCell ref="E32:I32"/>
    <mergeCell ref="C39:D39"/>
    <mergeCell ref="C36:D36"/>
    <mergeCell ref="C37:D37"/>
    <mergeCell ref="C38:D38"/>
    <mergeCell ref="C29:D29"/>
    <mergeCell ref="C24:C25"/>
    <mergeCell ref="C12:C14"/>
    <mergeCell ref="C43:D43"/>
    <mergeCell ref="C42:D42"/>
    <mergeCell ref="C68:D68"/>
    <mergeCell ref="C59:D59"/>
    <mergeCell ref="C61:D61"/>
    <mergeCell ref="C62:D62"/>
    <mergeCell ref="C63:D63"/>
    <mergeCell ref="E53:I53"/>
    <mergeCell ref="C54:C55"/>
    <mergeCell ref="C56:D56"/>
    <mergeCell ref="E54:I54"/>
    <mergeCell ref="E55:I55"/>
    <mergeCell ref="E56:I56"/>
    <mergeCell ref="E90:I90"/>
    <mergeCell ref="C16:D16"/>
    <mergeCell ref="C17:D17"/>
    <mergeCell ref="C20:D20"/>
    <mergeCell ref="E88:I88"/>
    <mergeCell ref="E89:I89"/>
    <mergeCell ref="E20:I20"/>
    <mergeCell ref="E17:I17"/>
    <mergeCell ref="E40:I40"/>
    <mergeCell ref="E84:I84"/>
    <mergeCell ref="E59:I59"/>
    <mergeCell ref="E42:I42"/>
    <mergeCell ref="E58:I58"/>
    <mergeCell ref="C75:D75"/>
    <mergeCell ref="C40:D40"/>
    <mergeCell ref="C71:C73"/>
    <mergeCell ref="C86:D86"/>
    <mergeCell ref="E83:I83"/>
    <mergeCell ref="E72:I72"/>
    <mergeCell ref="E73:I73"/>
    <mergeCell ref="E86:I86"/>
    <mergeCell ref="E75:I75"/>
    <mergeCell ref="E77:I77"/>
    <mergeCell ref="E78:I78"/>
    <mergeCell ref="E79:I79"/>
    <mergeCell ref="E74:I74"/>
    <mergeCell ref="E81:I81"/>
    <mergeCell ref="E82:I82"/>
    <mergeCell ref="C81:C82"/>
    <mergeCell ref="C83:C84"/>
    <mergeCell ref="E11:I11"/>
    <mergeCell ref="E22:I22"/>
    <mergeCell ref="E23:I23"/>
    <mergeCell ref="E27:I27"/>
    <mergeCell ref="E19:I19"/>
    <mergeCell ref="E24:I24"/>
    <mergeCell ref="E25:I25"/>
    <mergeCell ref="E16:I16"/>
    <mergeCell ref="E12:I12"/>
    <mergeCell ref="E13:I13"/>
    <mergeCell ref="E14:I14"/>
    <mergeCell ref="E29:I29"/>
    <mergeCell ref="C15:D15"/>
    <mergeCell ref="E15:I15"/>
    <mergeCell ref="E80:I80"/>
    <mergeCell ref="E61:I61"/>
    <mergeCell ref="E62:I62"/>
    <mergeCell ref="E63:I63"/>
    <mergeCell ref="E64:I64"/>
    <mergeCell ref="E65:I65"/>
    <mergeCell ref="E66:I66"/>
    <mergeCell ref="E68:I68"/>
    <mergeCell ref="E71:I71"/>
    <mergeCell ref="C64:C65"/>
    <mergeCell ref="C66:D66"/>
    <mergeCell ref="C49:C50"/>
    <mergeCell ref="C57:C58"/>
  </mergeCells>
  <phoneticPr fontId="23"/>
  <conditionalFormatting sqref="E124">
    <cfRule type="expression" dxfId="160" priority="113">
      <formula>J124&gt;3</formula>
    </cfRule>
  </conditionalFormatting>
  <conditionalFormatting sqref="E12:G17 I12:I17 E19:G20 I19:I20 E22:G25 I22:I25 E27:G27 I27 E29:G29 I29 E32:G34 I32:I34 E36:G40 I36:I40 E42:G43 I42:I43 E45:G46 I45:I46 E48:G51 I48:I51 E53:G59 I53:I59 E61:G66 I61:I66 E68:G68 I68 E71:G75 I71:I75 E77:G79 I77:I79 E81:G84 I81:I84 E86:G86 I86 E88:G90 I88:I90">
    <cfRule type="expression" dxfId="159" priority="54">
      <formula>AND(J12&lt;&gt;"-",J12&gt;3)</formula>
    </cfRule>
  </conditionalFormatting>
  <conditionalFormatting sqref="H12:H20 H22:H25 H27:H29 H31:H34 H36:H40 H42:H68 H70:H90">
    <cfRule type="expression" dxfId="158" priority="584">
      <formula>AND(#REF!&lt;&gt;"-",#REF!&gt;3)</formula>
    </cfRule>
  </conditionalFormatting>
  <conditionalFormatting sqref="J12:J15">
    <cfRule type="expression" dxfId="157" priority="1" stopIfTrue="1">
      <formula>AND(#REF!&gt;0,J12="")</formula>
    </cfRule>
    <cfRule type="expression" dxfId="156" priority="2" stopIfTrue="1">
      <formula>(#REF!=0)</formula>
    </cfRule>
  </conditionalFormatting>
  <conditionalFormatting sqref="J16:J20 J28:J29 J81:J84">
    <cfRule type="expression" dxfId="155" priority="98" stopIfTrue="1">
      <formula>(#REF!=0)</formula>
    </cfRule>
    <cfRule type="expression" dxfId="154" priority="97" stopIfTrue="1">
      <formula>AND(#REF!&gt;0,J16="")</formula>
    </cfRule>
  </conditionalFormatting>
  <conditionalFormatting sqref="J16:J20 J28:J29">
    <cfRule type="expression" dxfId="153" priority="88" stopIfTrue="1">
      <formula>(#REF!=0)</formula>
    </cfRule>
  </conditionalFormatting>
  <conditionalFormatting sqref="J19">
    <cfRule type="expression" dxfId="152" priority="84" stopIfTrue="1">
      <formula>(#REF!=0)</formula>
    </cfRule>
    <cfRule type="expression" dxfId="151" priority="83" stopIfTrue="1">
      <formula>AND(#REF!&gt;0,J19="")</formula>
    </cfRule>
  </conditionalFormatting>
  <conditionalFormatting sqref="J22:J25">
    <cfRule type="expression" dxfId="150" priority="90" stopIfTrue="1">
      <formula>(#REF!=0)</formula>
    </cfRule>
    <cfRule type="expression" dxfId="149" priority="89" stopIfTrue="1">
      <formula>AND(#REF!&gt;0,J22="")</formula>
    </cfRule>
  </conditionalFormatting>
  <conditionalFormatting sqref="J27:J29">
    <cfRule type="expression" dxfId="148" priority="86" stopIfTrue="1">
      <formula>(#REF!=0)</formula>
    </cfRule>
    <cfRule type="expression" dxfId="147" priority="85" stopIfTrue="1">
      <formula>AND(#REF!&gt;0,J27="")</formula>
    </cfRule>
  </conditionalFormatting>
  <conditionalFormatting sqref="J28:J29 J16:J20">
    <cfRule type="expression" dxfId="146" priority="87" stopIfTrue="1">
      <formula>AND(#REF!&gt;0,J16="")</formula>
    </cfRule>
  </conditionalFormatting>
  <conditionalFormatting sqref="J31">
    <cfRule type="expression" dxfId="145" priority="26" stopIfTrue="1">
      <formula>(#REF!=0)</formula>
    </cfRule>
    <cfRule type="expression" dxfId="144" priority="27" stopIfTrue="1">
      <formula>AND(#REF!&gt;0,J31="")</formula>
    </cfRule>
  </conditionalFormatting>
  <conditionalFormatting sqref="J31:J34">
    <cfRule type="expression" dxfId="143" priority="28" stopIfTrue="1">
      <formula>(#REF!=0)</formula>
    </cfRule>
    <cfRule type="expression" dxfId="142" priority="25" stopIfTrue="1">
      <formula>AND(#REF!&gt;0,J31="")</formula>
    </cfRule>
  </conditionalFormatting>
  <conditionalFormatting sqref="J36:J40 J48:J51 J59:J68 J75:J76 J84">
    <cfRule type="expression" dxfId="141" priority="106" stopIfTrue="1">
      <formula>(#REF!=0)</formula>
    </cfRule>
  </conditionalFormatting>
  <conditionalFormatting sqref="J42:J68">
    <cfRule type="expression" dxfId="140" priority="100" stopIfTrue="1">
      <formula>(#REF!=0)</formula>
    </cfRule>
    <cfRule type="expression" dxfId="139" priority="99" stopIfTrue="1">
      <formula>AND(#REF!&gt;0,J42="")</formula>
    </cfRule>
  </conditionalFormatting>
  <conditionalFormatting sqref="J45:J46">
    <cfRule type="expression" dxfId="138" priority="108" stopIfTrue="1">
      <formula>(#REF!=0)</formula>
    </cfRule>
    <cfRule type="expression" dxfId="137" priority="107" stopIfTrue="1">
      <formula>AND(#REF!&gt;0,J45="")</formula>
    </cfRule>
  </conditionalFormatting>
  <conditionalFormatting sqref="J53:J68">
    <cfRule type="expression" dxfId="136" priority="103" stopIfTrue="1">
      <formula>AND(#REF!&gt;0,J53="")</formula>
    </cfRule>
    <cfRule type="expression" dxfId="135" priority="104" stopIfTrue="1">
      <formula>(#REF!=0)</formula>
    </cfRule>
  </conditionalFormatting>
  <conditionalFormatting sqref="J59:J68 J48:J51 J84 J75:J76 J36:J40">
    <cfRule type="expression" dxfId="134" priority="105" stopIfTrue="1">
      <formula>AND(#REF!&gt;0,J36="")</formula>
    </cfRule>
  </conditionalFormatting>
  <conditionalFormatting sqref="J61:J66">
    <cfRule type="expression" dxfId="133" priority="80" stopIfTrue="1">
      <formula>(#REF!=0)</formula>
    </cfRule>
    <cfRule type="expression" dxfId="132" priority="79" stopIfTrue="1">
      <formula>AND(#REF!&gt;0,J61="")</formula>
    </cfRule>
  </conditionalFormatting>
  <conditionalFormatting sqref="J68">
    <cfRule type="expression" dxfId="131" priority="78" stopIfTrue="1">
      <formula>(#REF!=0)</formula>
    </cfRule>
    <cfRule type="expression" dxfId="130" priority="77" stopIfTrue="1">
      <formula>AND(#REF!&gt;0,J68="")</formula>
    </cfRule>
  </conditionalFormatting>
  <conditionalFormatting sqref="J70">
    <cfRule type="expression" dxfId="129" priority="7" stopIfTrue="1">
      <formula>AND(#REF!&gt;0,J70="")</formula>
    </cfRule>
    <cfRule type="expression" dxfId="128" priority="8" stopIfTrue="1">
      <formula>(#REF!=0)</formula>
    </cfRule>
    <cfRule type="expression" dxfId="127" priority="12" stopIfTrue="1">
      <formula>(#REF!=0)</formula>
    </cfRule>
    <cfRule type="expression" dxfId="126" priority="11" stopIfTrue="1">
      <formula>AND(#REF!&gt;0,J70="")</formula>
    </cfRule>
    <cfRule type="expression" dxfId="125" priority="10" stopIfTrue="1">
      <formula>(#REF!=0)</formula>
    </cfRule>
    <cfRule type="expression" dxfId="124" priority="9" stopIfTrue="1">
      <formula>AND(#REF!&gt;0,J70="")</formula>
    </cfRule>
  </conditionalFormatting>
  <conditionalFormatting sqref="J71:J75 J77:J86">
    <cfRule type="expression" dxfId="123" priority="109" stopIfTrue="1">
      <formula>AND(#REF!&gt;0,J71="")</formula>
    </cfRule>
    <cfRule type="expression" dxfId="122" priority="110" stopIfTrue="1">
      <formula>(#REF!=0)</formula>
    </cfRule>
  </conditionalFormatting>
  <conditionalFormatting sqref="J76">
    <cfRule type="expression" dxfId="121" priority="16" stopIfTrue="1">
      <formula>(#REF!=0)</formula>
    </cfRule>
    <cfRule type="expression" dxfId="120" priority="15" stopIfTrue="1">
      <formula>AND(#REF!&gt;0,J76="")</formula>
    </cfRule>
    <cfRule type="expression" dxfId="119" priority="14" stopIfTrue="1">
      <formula>(#REF!=0)</formula>
    </cfRule>
    <cfRule type="expression" dxfId="118" priority="13" stopIfTrue="1">
      <formula>AND(#REF!&gt;0,J76="")</formula>
    </cfRule>
  </conditionalFormatting>
  <conditionalFormatting sqref="J86:J90">
    <cfRule type="expression" dxfId="117" priority="18" stopIfTrue="1">
      <formula>(#REF!=0)</formula>
    </cfRule>
    <cfRule type="expression" dxfId="116" priority="17" stopIfTrue="1">
      <formula>AND(#REF!&gt;0,J86="")</formula>
    </cfRule>
  </conditionalFormatting>
  <dataValidations count="2">
    <dataValidation allowBlank="1" showErrorMessage="1" sqref="HY19 RU19 ABQ19 ALM19 AVI19 BFE19 BPA19 BYW19 CIS19 CSO19 DCK19 DMG19 DWC19 EFY19 EPU19 EZQ19 FJM19 FTI19 GDE19 GNA19 GWW19 HGS19 HQO19 IAK19 IKG19 IUC19 JDY19 JNU19 JXQ19 KHM19 KRI19 LBE19 LLA19 LUW19 MES19 MOO19 MYK19 NIG19 NSC19 OBY19 OLU19 OVQ19 PFM19 PPI19 PZE19 QJA19 QSW19 RCS19 RMO19 RWK19 SGG19 SQC19 SZY19 TJU19 TTQ19 UDM19 UNI19 UXE19 VHA19 VQW19 WAS19 WKO19 HY90 RU90 ABQ90 ALM90 AVI90 BFE90 BPA90 BYW90 CIS90 CSO90 DCK90 DMG90 DWC90 EFY90 EPU90 EZQ90 FJM90 FTI90 GDE90 GNA90 GWW90 HGS90 HQO90 IAK90 IKG90 IUC90 JDY90 JNU90 JXQ90 KHM90 KRI90 LBE90 LLA90 LUW90 MES90 MOO90 MYK90 NIG90 NSC90 OBY90 OLU90 OVQ90 PFM90 PPI90 PZE90 QJA90 QSW90 RCS90 RMO90 RWK90 SGG90 SQC90 SZY90 TJU90 TTQ90 UDM90 UNI90 UXE90 VHA90 VQW90 WAS90 WKO90 HW19 RS19 ABO19 ALK19 AVG19 BFC19 BOY19 BYU19 CIQ19 CSM19 DCI19 DME19 DWA19 EFW19 EPS19 EZO19 FJK19 FTG19 GDC19 GMY19 GWU19 HGQ19 HQM19 IAI19 IKE19 IUA19 JDW19 JNS19 JXO19 KHK19 KRG19 LBC19 LKY19 LUU19 MEQ19 MOM19 MYI19 NIE19 NSA19 OBW19 OLS19 OVO19 PFK19 PPG19 PZC19 QIY19 QSU19 RCQ19 RMM19 RWI19 SGE19 SQA19 SZW19 TJS19 TTO19 UDK19 UNG19 UXC19 VGY19 VQU19 WAQ19 WKM19 HW90 RS90 ABO90 ALK90 AVG90 BFC90 BOY90 BYU90 CIQ90 CSM90 DCI90 DME90 DWA90 EFW90 EPS90 EZO90 FJK90 FTG90 GDC90 GMY90 GWU90 HGQ90 HQM90 IAI90 IKE90 IUA90 JDW90 JNS90 JXO90 KHK90 KRG90 LBC90 LKY90 LUU90 MEQ90 MOM90 MYI90 NIE90 NSA90 OBW90 OLS90 OVO90 PFK90 PPG90 PZC90 QIY90 QSU90 RCQ90 RMM90 RWI90 SGE90 SQA90 SZW90 TJS90 TTO90 UDK90 UNG90 UXC90 VGY90 VQU90 WAQ90 WKM90 HY72 RU72 ABQ72 ALM72 AVI72 BFE72 BPA72 BYW72 CIS72 CSO72 DCK72 DMG72 DWC72 EFY72 EPU72 EZQ72 FJM72 FTI72 GDE72 GNA72 GWW72 HGS72 HQO72 IAK72 IKG72 IUC72 JDY72 JNU72 JXQ72 KHM72 KRI72 LBE72 LLA72 LUW72 MES72 MOO72 MYK72 NIG72 NSC72 OBY72 OLU72 OVQ72 PFM72 PPI72 PZE72 QJA72 QSW72 RCS72 RMO72 RWK72 SGG72 SQC72 SZY72 TJU72 TTQ72 UDM72 UNI72 UXE72 VHA72 VQW72 WAS72 WKO72 RS75:RS76 ABO75:ABO76 ALK75:ALK76 AVG75:AVG76 BFC75:BFC76 BOY75:BOY76 BYU75:BYU76 CIQ75:CIQ76 CSM75:CSM76 DCI75:DCI76 DME75:DME76 DWA75:DWA76 EFW75:EFW76 EPS75:EPS76 EZO75:EZO76 FJK75:FJK76 FTG75:FTG76 GDC75:GDC76 GMY75:GMY76 GWU75:GWU76 HGQ75:HGQ76 HQM75:HQM76 IAI75:IAI76 IKE75:IKE76 IUA75:IUA76 JDW75:JDW76 JNS75:JNS76 JXO75:JXO76 KHK75:KHK76 KRG75:KRG76 LBC75:LBC76 LKY75:LKY76 LUU75:LUU76 MEQ75:MEQ76 MOM75:MOM76 MYI75:MYI76 NIE75:NIE76 NSA75:NSA76 OBW75:OBW76 OLS75:OLS76 OVO75:OVO76 PFK75:PFK76 PPG75:PPG76 PZC75:PZC76 QIY75:QIY76 QSU75:QSU76 RCQ75:RCQ76 RMM75:RMM76 RWI75:RWI76 SGE75:SGE76 SQA75:SQA76 SZW75:SZW76 TJS75:TJS76 TTO75:TTO76 UDK75:UDK76 UNG75:UNG76 UXC75:UXC76 VGY75:VGY76 VQU75:VQU76 WAQ75:WAQ76 WKM75:WKM76 HW72 RS72 ABO72 ALK72 AVG72 BFC72 BOY72 BYU72 CIQ72 CSM72 DCI72 DME72 DWA72 EFW72 EPS72 EZO72 FJK72 FTG72 GDC72 GMY72 GWU72 HGQ72 HQM72 IAI72 IKE72 IUA72 JDW72 JNS72 JXO72 KHK72 KRG72 LBC72 LKY72 LUU72 MEQ72 MOM72 MYI72 NIE72 NSA72 OBW72 OLS72 OVO72 PFK72 PPG72 PZC72 QIY72 QSU72 RCQ72 RMM72 RWI72 SGE72 SQA72 SZW72 TJS72 TTO72 UDK72 UNG72 UXC72 VGY72 VQU72 WAQ72 WKM72 WKO42:WKO68 WAS42:WAS68 VQW42:VQW68 VHA42:VHA68 UXE42:UXE68 UNI42:UNI68 UDM42:UDM68 TTQ42:TTQ68 TJU42:TJU68 SZY42:SZY68 SQC42:SQC68 SGG42:SGG68 RWK42:RWK68 RMO42:RMO68 RCS42:RCS68 QSW42:QSW68 QJA42:QJA68 PZE42:PZE68 PPI42:PPI68 PFM42:PFM68 OVQ42:OVQ68 OLU42:OLU68 OBY42:OBY68 NSC42:NSC68 NIG42:NIG68 MYK42:MYK68 MOO42:MOO68 MES42:MES68 LUW42:LUW68 LLA42:LLA68 LBE42:LBE68 KRI42:KRI68 KHM42:KHM68 JXQ42:JXQ68 JNU42:JNU68 JDY42:JDY68 IUC42:IUC68 IKG42:IKG68 IAK42:IAK68 HQO42:HQO68 HGS42:HGS68 GWW42:GWW68 GNA42:GNA68 GDE42:GDE68 FTI42:FTI68 FJM42:FJM68 EZQ42:EZQ68 EPU42:EPU68 EFY42:EFY68 DWC42:DWC68 DMG42:DMG68 DCK42:DCK68 CSO42:CSO68 CIS42:CIS68 BYW42:BYW68 BPA42:BPA68 BFE42:BFE68 AVI42:AVI68 ALM42:ALM68 ABQ42:ABQ68 RU42:RU68 HY42:HY68 WKM42:WKM68 WAQ42:WAQ68 VQU42:VQU68 VGY42:VGY68 UXC42:UXC68 UNG42:UNG68 UDK42:UDK68 TTO42:TTO68 TJS42:TJS68 SZW42:SZW68 SQA42:SQA68 SGE42:SGE68 RWI42:RWI68 RMM42:RMM68 RCQ42:RCQ68 QSU42:QSU68 QIY42:QIY68 PZC42:PZC68 PPG42:PPG68 PFK42:PFK68 OVO42:OVO68 OLS42:OLS68 OBW42:OBW68 NSA42:NSA68 NIE42:NIE68 MYI42:MYI68 MOM42:MOM68 MEQ42:MEQ68 LUU42:LUU68 LKY42:LKY68 LBC42:LBC68 KRG42:KRG68 KHK42:KHK68 JXO42:JXO68 JNS42:JNS68 JDW42:JDW68 IUA42:IUA68 IKE42:IKE68 IAI42:IAI68 HQM42:HQM68 HGQ42:HGQ68 GWU42:GWU68 GMY42:GMY68 GDC42:GDC68 FTG42:FTG68 FJK42:FJK68 EZO42:EZO68 EPS42:EPS68 EFW42:EFW68 DWA42:DWA68 DME42:DME68 DCI42:DCI68 CSM42:CSM68 CIQ42:CIQ68 BYU42:BYU68 BOY42:BOY68 BFC42:BFC68 AVG42:AVG68 ALK42:ALK68 ABO42:ABO68 RS42:RS68 HW42:HW68 HW70:HY70 WKM32:WKO34 WKM70:WKO70 WAQ32:WAS34 WAQ70:WAS70 VQU32:VQW34 VQU70:VQW70 VGY32:VHA34 VGY70:VHA70 UXC32:UXE34 UXC70:UXE70 UNG32:UNI34 UNG70:UNI70 UDK32:UDM34 UDK70:UDM70 TTO32:TTQ34 TTO70:TTQ70 TJS32:TJU34 TJS70:TJU70 SZW32:SZY34 SZW70:SZY70 SQA32:SQC34 SQA70:SQC70 SGE32:SGG34 SGE70:SGG70 RWI32:RWK34 RWI70:RWK70 RMM32:RMO34 RMM70:RMO70 RCQ32:RCS34 RCQ70:RCS70 QSU32:QSW34 QSU70:QSW70 QIY32:QJA34 QIY70:QJA70 PZC32:PZE34 PZC70:PZE70 PPG32:PPI34 PPG70:PPI70 PFK32:PFM34 PFK70:PFM70 OVO32:OVQ34 OVO70:OVQ70 OLS32:OLU34 OLS70:OLU70 OBW32:OBY34 OBW70:OBY70 NSA32:NSC34 NSA70:NSC70 NIE32:NIG34 NIE70:NIG70 MYI32:MYK34 MYI70:MYK70 MOM32:MOO34 MOM70:MOO70 MEQ32:MES34 MEQ70:MES70 LUU32:LUW34 LUU70:LUW70 LKY32:LLA34 LKY70:LLA70 LBC32:LBE34 LBC70:LBE70 KRG32:KRI34 KRG70:KRI70 KHK32:KHM34 KHK70:KHM70 JXO32:JXQ34 JXO70:JXQ70 JNS32:JNU34 JNS70:JNU70 JDW32:JDY34 JDW70:JDY70 IUA32:IUC34 IUA70:IUC70 IKE32:IKG34 IKE70:IKG70 IAI32:IAK34 IAI70:IAK70 HQM32:HQO34 HQM70:HQO70 HGQ32:HGS34 HGQ70:HGS70 GWU32:GWW34 GWU70:GWW70 GMY32:GNA34 GMY70:GNA70 GDC32:GDE34 GDC70:GDE70 FTG32:FTI34 FTG70:FTI70 FJK32:FJM34 FJK70:FJM70 EZO32:EZQ34 EZO70:EZQ70 EPS32:EPU34 EPS70:EPU70 EFW32:EFY34 EFW70:EFY70 DWA32:DWC34 DWA70:DWC70 DME32:DMG34 DME70:DMG70 DCI32:DCK34 DCI70:DCK70 CSM32:CSO34 CSM70:CSO70 CIQ32:CIS34 CIQ70:CIS70 BYU32:BYW34 BYU70:BYW70 BOY32:BPA34 BOY70:BPA70 BFC32:BFE34 BFC70:BFE70 AVG32:AVI34 AVG70:AVI70 ALK32:ALM34 ALK70:ALM70 ABO32:ABQ34 ABO70:ABQ70 RS32:RU34 RS70:RU70 HW32:HY34 L27:L29 L22:L25 O22:O25 J22:J25 M20:M27 HY87 O19:O20 J27:J29 J31:J34 M35:N39 O36:O39 L36:L39 J42:J68 L42:L68 O32:O34 O88:O90 L40:O40 J36:J40 M30:N31 O29 HW75:HW76 WKO76 WAS76 VQW76 VHA76 UXE76 UNI76 UDM76 TTQ76 TJU76 SZY76 SQC76 SGG76 RWK76 RMO76 RCS76 QSW76 QJA76 PZE76 PPI76 PFM76 OVQ76 OLU76 OBY76 NSC76 NIG76 MYK76 MOO76 MES76 LUW76 LLA76 LBE76 KRI76 KHM76 JXQ76 JNU76 JDY76 IUC76 IKG76 IAK76 HQO76 HGS76 GWW76 GNA76 GDE76 FTI76 FJM76 EZQ76 EPU76 EFY76 DWC76 DMG76 DCK76 CSO76 CIS76 BYW76 BPA76 BFE76 AVI76 ALM76 ABQ76 RU76 HY76 M88:N92 N68:O68 HX33:HX92 RT33:RT92 ABP33:ABP92 ALL33:ALL92 AVH33:AVH92 BFD33:BFD92 BOZ33:BOZ92 BYV33:BYV92 CIR33:CIR92 CSN33:CSN92 DCJ33:DCJ92 DMF33:DMF92 DWB33:DWB92 EFX33:EFX92 EPT33:EPT92 EZP33:EZP92 FJL33:FJL92 FTH33:FTH92 GDD33:GDD92 GMZ33:GMZ92 GWV33:GWV92 HGR33:HGR92 HQN33:HQN92 IAJ33:IAJ92 IKF33:IKF92 IUB33:IUB92 JDX33:JDX92 JNT33:JNT92 JXP33:JXP92 KHL33:KHL92 KRH33:KRH92 LBD33:LBD92 LKZ33:LKZ92 LUV33:LUV92 MER33:MER92 MON33:MON92 MYJ33:MYJ92 NIF33:NIF92 NSB33:NSB92 OBX33:OBX92 OLT33:OLT92 OVP33:OVP92 PFL33:PFL92 PPH33:PPH92 PZD33:PZD92 QIZ33:QIZ92 QSV33:QSV92 RCR33:RCR92 RMN33:RMN92 RWJ33:RWJ92 SGF33:SGF92 SQB33:SQB92 SZX33:SZX92 TJT33:TJT92 TTP33:TTP92 UDL33:UDL92 UNH33:UNH92 UXD33:UXD92 VGZ33:VGZ92 VQV33:VQV92 WAR33:WAR92 WKN33:WKN92 RS87 ABO87 ALK87 AVG87 BFC87 BOY87 BYU87 CIQ87 CSM87 DCI87 DME87 DWA87 EFW87 EPS87 EZO87 FJK87 FTG87 GDC87 GMY87 GWU87 HGQ87 HQM87 IAI87 IKE87 IUA87 JDW87 JNS87 JXO87 KHK87 KRG87 LBC87 LKY87 LUU87 MEQ87 MOM87 MYI87 NIE87 NSA87 OBW87 OLS87 OVO87 PFK87 PPG87 PZC87 QIY87 QSU87 RCQ87 RMM87 RWI87 SGE87 SQA87 SZW87 TJS87 TTO87 UDK87 UNG87 UXC87 VGY87 VQU87 WAQ87 WKM87 HW87 WKO87 WAS87 VQW87 VHA87 UXE87 UNI87 UDM87 TTQ87 TJU87 SZY87 SQC87 SGG87 RWK87 RMO87 RCS87 QSW87 QJA87 PZE87 PPI87 PFM87 OVQ87 OLU87 OBY87 NSC87 NIG87 MYK87 MOO87 MES87 LUW87 LLA87 LBE87 KRI87 KHM87 JXQ87 JNU87 JDY87 IUC87 IKG87 IAK87 HQO87 HGS87 GWW87 GNA87 GDE87 FTI87 FJM87 EZQ87 EPU87 EFY87 DWC87 DMG87 DCK87 CSO87 CIS87 BYW87 BPA87 BFE87 AVI87 ALM87 ABQ87 RU87 L15:N20 L28:N29 N20:N29 O27 L31:N34 O42:O43 O45:O46 O48:O51 O53:O59 O61:O66 J70:J91 L76:N90 O77:O79 O81:O84 O86 M41:N69 L71:O75 L70:N70 J12:J20 O12:O17 WAR11:WAR31 VQV11:VQV31 VGZ11:VGZ31 UXD11:UXD31 UNH11:UNH31 UDL11:UDL31 TTP11:TTP31 TJT11:TJT31 SZX11:SZX31 SQB11:SQB31 SGF11:SGF31 RWJ11:RWJ31 RMN11:RMN31 RCR11:RCR31 QSV11:QSV31 QIZ11:QIZ31 PZD11:PZD31 PPH11:PPH31 PFL11:PFL31 OVP11:OVP31 OLT11:OLT31 OBX11:OBX31 NSB11:NSB31 NIF11:NIF31 MYJ11:MYJ31 MON11:MON31 MER11:MER31 LUV11:LUV31 LKZ11:LKZ31 LBD11:LBD31 KRH11:KRH31 KHL11:KHL31 JXP11:JXP31 JNT11:JNT31 JDX11:JDX31 IUB11:IUB31 IKF11:IKF31 IAJ11:IAJ31 HQN11:HQN31 HGR11:HGR31 GWV11:GWV31 GMZ11:GMZ31 GDD11:GDD31 FTH11:FTH31 FJL11:FJL31 EZP11:EZP31 EPT11:EPT31 EFX11:EFX31 DWB11:DWB31 DMF11:DMF31 DCJ11:DCJ31 CSN11:CSN31 CIR11:CIR31 BYV11:BYV31 BOZ11:BOZ31 BFD11:BFD31 AVH11:AVH31 ALL11:ALL31 ABP11:ABP31 RT11:RT31 HX11:HX31 WKN11:WKN31 WAH11:WAJ92 VQL11:VQN92 VGP11:VGR92 UWT11:UWV92 UMX11:UMZ92 UDB11:UDD92 TTF11:TTH92 TJJ11:TJL92 SZN11:SZP92 SPR11:SPT92 SFV11:SFX92 RVZ11:RWB92 RMD11:RMF92 RCH11:RCJ92 QSL11:QSN92 QIP11:QIR92 PYT11:PYV92 POX11:POZ92 PFB11:PFD92 OVF11:OVH92 OLJ11:OLL92 OBN11:OBP92 NRR11:NRT92 NHV11:NHX92 MXZ11:MYB92 MOD11:MOF92 MEH11:MEJ92 LUL11:LUN92 LKP11:LKR92 LAT11:LAV92 KQX11:KQZ92 KHB11:KHD92 JXF11:JXH92 JNJ11:JNL92 JDN11:JDP92 ITR11:ITT92 IJV11:IJX92 HZZ11:IAB92 HQD11:HQF92 HGH11:HGJ92 GWL11:GWN92 GMP11:GMR92 GCT11:GCV92 FSX11:FSZ92 FJB11:FJD92 EZF11:EZH92 EPJ11:EPL92 EFN11:EFP92 DVR11:DVT92 DLV11:DLX92 DBZ11:DCB92 CSD11:CSF92 CIH11:CIJ92 BYL11:BYN92 BOP11:BOR92 BET11:BEV92 AUX11:AUZ92 ALB11:ALD92 ABF11:ABH92 RJ11:RL92 HN11:HP92 WKD11:WKF92 L12:L19 M11:N19" xr:uid="{00000000-0002-0000-0400-000000000000}"/>
    <dataValidation type="decimal" allowBlank="1" showInputMessage="1" showErrorMessage="1" errorTitle="警告" error="1～5点で入力（対象外とする場合は0点を入力）" promptTitle="注意" prompt="3点以上を与える場合は、本評価項目を「解説」シートで採点し「環境配慮設計の概要記入欄」に配慮内容を必ず入力する。" sqref="VGT81 TTJ81 WAL81 UDF81 HR89 RN89 ABJ89 ALF89 AVB89 BEX89 BOT89 BYP89 CIL89 CSH89 DCD89 DLZ89 DVV89 EFR89 EPN89 EZJ89 FJF89 FTB89 GCX89 GMT89 GWP89 HGL89 HQH89 IAD89 IJZ89 ITV89 JDR89 JNN89 JXJ89 KHF89 KRB89 LAX89 LKT89 LUP89 MEL89 MOH89 MYD89 NHZ89 NRV89 OBR89 OLN89 OVJ89 PFF89 PPB89 PYX89 QIT89 QSP89 RCL89 RMH89 RWD89 SFZ89 SPV89 SZR89 TJN89 TTJ89 UDF89 UNB89 UWX89 VGT89 VQP89 WAL89 WKH89 VQP81 UNB81 HR60:HR67 RN60:RN67 ABJ60:ABJ67 ALF60:ALF67 AVB60:AVB67 BEX60:BEX67 BOT60:BOT67 BYP60:BYP67 CIL60:CIL67 CSH60:CSH67 DCD60:DCD67 DLZ60:DLZ67 DVV60:DVV67 EFR60:EFR67 EPN60:EPN67 EZJ60:EZJ67 FJF60:FJF67 FTB60:FTB67 GCX60:GCX67 GMT60:GMT67 GWP60:GWP67 HGL60:HGL67 HQH60:HQH67 IAD60:IAD67 IJZ60:IJZ67 ITV60:ITV67 JDR60:JDR67 JNN60:JNN67 JXJ60:JXJ67 KHF60:KHF67 KRB60:KRB67 LAX60:LAX67 LKT60:LKT67 LUP60:LUP67 MEL60:MEL67 MOH60:MOH67 MYD60:MYD67 NHZ60:NHZ67 NRV60:NRV67 OBR60:OBR67 OLN60:OLN67 OVJ60:OVJ67 PFF60:PFF67 PPB60:PPB67 PYX60:PYX67 QIT60:QIT67 QSP60:QSP67 RCL60:RCL67 RMH60:RMH67 RWD60:RWD67 SFZ60:SFZ67 SPV60:SPV67 SZR60:SZR67 TJN60:TJN67 TTJ60:TTJ67 UDF60:UDF67 UNB60:UNB67 UWX60:UWX67 VGT60:VGT67 VQP60:VQP67 WAL60:WAL67 WKH60:WKH67 WKH81 UWX81 HR81 RN81 ABJ81 ALF81 AVB81 BEX81 BOT81 BYP81 CIL81 CSH81 DCD81 DLZ81 DVV81 EFR81 EPN81 EZJ81 FJF81 FTB81 GCX81 GMT81 GWP81 HGL81 HQH81 IAD81 IJZ81 ITV81 JDR81 JNN81 JXJ81 KHF81 KRB81 LAX81 LKT81 LUP81 MEL81 MOH81 MYD81 NHZ81 NRV81 OBR81 OLN81 OVJ81 PFF81 PPB81 PYX81 QIT81 QSP81 RCL81 RMH81 RWD81 SFZ81 SPV81 SZR81 TJN81 WKH21:WKH26 WAL21:WAL26 VQP21:VQP26 VGT21:VGT26 UWX21:UWX26 UNB21:UNB26 UDF21:UDF26 TTJ21:TTJ26 TJN21:TJN26 SZR21:SZR26 SPV21:SPV26 SFZ21:SFZ26 RWD21:RWD26 RMH21:RMH26 RCL21:RCL26 QSP21:QSP26 QIT21:QIT26 PYX21:PYX26 PPB21:PPB26 PFF21:PFF26 OVJ21:OVJ26 OLN21:OLN26 OBR21:OBR26 NRV21:NRV26 NHZ21:NHZ26 MYD21:MYD26 MOH21:MOH26 MEL21:MEL26 LUP21:LUP26 LKT21:LKT26 LAX21:LAX26 KRB21:KRB26 KHF21:KHF26 JXJ21:JXJ26 JNN21:JNN26 JDR21:JDR26 ITV21:ITV26 IJZ21:IJZ26 IAD21:IAD26 HQH21:HQH26 HGL21:HGL26 GWP21:GWP26 GMT21:GMT26 GCX21:GCX26 FTB21:FTB26 FJF21:FJF26 EZJ21:EZJ26 EPN21:EPN26 EFR21:EFR26 DVV21:DVV26 DLZ21:DLZ26 DCD21:DCD26 CSH21:CSH26 CIL21:CIL26 BYP21:BYP26 BOT21:BOT26 BEX21:BEX26 AVB21:AVB26 ALF21:ALF26 ABJ21:ABJ26 RN21:RN26 HR21:HR26" xr:uid="{00000000-0002-0000-0400-000001000000}">
      <formula1>0</formula1>
      <formula2>5</formula2>
    </dataValidation>
  </dataValidations>
  <printOptions horizontalCentered="1"/>
  <pageMargins left="0.7" right="0.7" top="0.75" bottom="0.75" header="0.3" footer="0.3"/>
  <pageSetup paperSize="9" scale="78" fitToHeight="0" orientation="portrait" r:id="rId1"/>
  <headerFooter alignWithMargins="0">
    <oddHeader>&amp;L&amp;F&amp;R&amp;A</oddHeader>
    <oddFooter>&amp;C&amp;P/&amp;N</oddFooter>
  </headerFooter>
  <rowBreaks count="1" manualBreakCount="1">
    <brk id="59"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C90AF-141C-43DC-8102-C1B8A3649941}">
  <sheetPr>
    <pageSetUpPr fitToPage="1"/>
  </sheetPr>
  <dimension ref="A1:P179"/>
  <sheetViews>
    <sheetView showGridLines="0" topLeftCell="B155" zoomScale="120" zoomScaleNormal="120" workbookViewId="0">
      <selection activeCell="F157" sqref="F157:J157"/>
    </sheetView>
  </sheetViews>
  <sheetFormatPr defaultColWidth="0" defaultRowHeight="13.5" zeroHeight="1"/>
  <cols>
    <col min="1" max="1" width="8.875" hidden="1" customWidth="1"/>
    <col min="2" max="2" width="4.5" customWidth="1"/>
    <col min="3" max="3" width="2" customWidth="1"/>
    <col min="4" max="10" width="13.75" customWidth="1"/>
    <col min="11" max="11" width="1.625" customWidth="1"/>
    <col min="12" max="16" width="8.875" hidden="1" customWidth="1"/>
    <col min="17" max="16384" width="8.875" hidden="1"/>
  </cols>
  <sheetData>
    <row r="1" spans="1:16">
      <c r="A1" s="461"/>
      <c r="D1" s="386"/>
      <c r="E1" s="386"/>
      <c r="G1" s="387" t="s">
        <v>240</v>
      </c>
      <c r="H1" s="497" t="str">
        <f>メイン!C11</f>
        <v>○○ビル</v>
      </c>
      <c r="I1" s="497"/>
      <c r="J1" s="471"/>
      <c r="K1" s="386"/>
      <c r="L1" t="s">
        <v>123</v>
      </c>
    </row>
    <row r="2" spans="1:16" ht="14.25" thickBot="1">
      <c r="A2" s="461"/>
      <c r="D2" s="388"/>
      <c r="E2" s="388"/>
      <c r="F2" s="388"/>
      <c r="G2" s="388"/>
      <c r="H2" s="388"/>
      <c r="I2" s="388"/>
      <c r="J2" s="388"/>
      <c r="K2" s="386"/>
    </row>
    <row r="3" spans="1:16" ht="18.75" thickBot="1">
      <c r="A3" s="461"/>
      <c r="B3" s="412" t="s">
        <v>810</v>
      </c>
      <c r="C3" s="389"/>
      <c r="F3" s="388"/>
      <c r="G3" s="390"/>
      <c r="H3" s="391" t="s">
        <v>230</v>
      </c>
      <c r="K3" s="386"/>
      <c r="L3" t="s">
        <v>131</v>
      </c>
      <c r="N3" s="461" t="s">
        <v>260</v>
      </c>
    </row>
    <row r="4" spans="1:16" ht="8.4499999999999993" customHeight="1">
      <c r="A4" s="461"/>
      <c r="B4" s="724"/>
      <c r="C4" s="389"/>
      <c r="F4" s="388"/>
      <c r="G4" s="388"/>
      <c r="H4" s="388"/>
      <c r="I4" s="388"/>
      <c r="J4" s="388"/>
      <c r="K4" s="386"/>
      <c r="M4" t="s">
        <v>155</v>
      </c>
      <c r="N4" t="s">
        <v>156</v>
      </c>
    </row>
    <row r="5" spans="1:16" ht="15">
      <c r="B5" s="726">
        <v>1</v>
      </c>
      <c r="C5" s="725" t="s">
        <v>422</v>
      </c>
    </row>
    <row r="6" spans="1:16" ht="15">
      <c r="B6" s="726">
        <v>1.1000000000000001</v>
      </c>
      <c r="C6" s="725" t="s">
        <v>504</v>
      </c>
      <c r="L6">
        <v>1</v>
      </c>
      <c r="M6" t="s">
        <v>113</v>
      </c>
      <c r="N6" t="s">
        <v>114</v>
      </c>
      <c r="O6" s="461"/>
      <c r="P6" s="461"/>
    </row>
    <row r="7" spans="1:16" ht="15.75" thickBot="1">
      <c r="B7" s="726"/>
      <c r="C7" s="725"/>
      <c r="D7" s="723" t="s">
        <v>815</v>
      </c>
      <c r="J7" s="753" t="str">
        <f>IF(J8=0,$L$3,"")</f>
        <v/>
      </c>
      <c r="L7">
        <v>2</v>
      </c>
      <c r="M7" t="s">
        <v>124</v>
      </c>
      <c r="N7" t="s">
        <v>125</v>
      </c>
      <c r="O7" s="461"/>
      <c r="P7" s="461"/>
    </row>
    <row r="8" spans="1:16" ht="39" hidden="1" customHeight="1" thickBot="1">
      <c r="A8" s="461"/>
      <c r="D8" s="392"/>
      <c r="E8" s="393"/>
      <c r="F8" s="394"/>
      <c r="G8" s="394"/>
      <c r="H8" s="395" t="s">
        <v>480</v>
      </c>
      <c r="I8" s="395"/>
      <c r="J8" s="396">
        <f>スコア!M12</f>
        <v>1</v>
      </c>
      <c r="L8">
        <v>3</v>
      </c>
      <c r="M8" t="s">
        <v>126</v>
      </c>
      <c r="N8" t="s">
        <v>127</v>
      </c>
      <c r="O8" s="461"/>
      <c r="P8" s="461"/>
    </row>
    <row r="9" spans="1:16" ht="14.25" thickBot="1">
      <c r="A9" s="461"/>
      <c r="D9" s="397">
        <v>3</v>
      </c>
      <c r="E9" s="436" t="s">
        <v>351</v>
      </c>
      <c r="F9" s="404"/>
      <c r="G9" s="404"/>
      <c r="H9" s="404"/>
      <c r="I9" s="404"/>
      <c r="J9" s="405"/>
      <c r="L9">
        <v>4</v>
      </c>
      <c r="M9" t="s">
        <v>116</v>
      </c>
      <c r="N9" t="s">
        <v>117</v>
      </c>
      <c r="O9" s="461"/>
      <c r="P9" s="461"/>
    </row>
    <row r="10" spans="1:16">
      <c r="A10" s="1">
        <v>1</v>
      </c>
      <c r="D10" s="450" t="str">
        <f>IF(D9=$L$11,$M$6,IF(ROUNDDOWN(D9,0)=$L$6,$N$6,$M$6))</f>
        <v>　レベル　1</v>
      </c>
      <c r="E10" s="667" t="s">
        <v>604</v>
      </c>
      <c r="F10" s="473"/>
      <c r="G10" s="473"/>
      <c r="H10" s="473"/>
      <c r="I10" s="473"/>
      <c r="J10" s="408"/>
      <c r="L10">
        <v>5</v>
      </c>
      <c r="M10" t="s">
        <v>119</v>
      </c>
      <c r="N10" t="s">
        <v>120</v>
      </c>
      <c r="O10" s="461"/>
      <c r="P10" s="461"/>
    </row>
    <row r="11" spans="1:16">
      <c r="A11" s="1" t="s">
        <v>440</v>
      </c>
      <c r="D11" s="398" t="str">
        <f>IF(D9=$L$11,$M$7,IF(ROUNDDOWN(D9,0)=$L$7,$N$7,$M$7))</f>
        <v>　レベル　2</v>
      </c>
      <c r="E11" s="668" t="s">
        <v>144</v>
      </c>
      <c r="F11" s="472"/>
      <c r="G11" s="472"/>
      <c r="H11" s="472"/>
      <c r="I11" s="472"/>
      <c r="J11" s="475"/>
      <c r="L11">
        <v>0</v>
      </c>
      <c r="M11" t="s">
        <v>115</v>
      </c>
      <c r="N11" t="s">
        <v>115</v>
      </c>
      <c r="O11" s="461"/>
      <c r="P11" s="461"/>
    </row>
    <row r="12" spans="1:16">
      <c r="A12" s="1">
        <v>3</v>
      </c>
      <c r="D12" s="398" t="str">
        <f>IF(D9=$L$11,$M$8,IF(ROUNDDOWN(D9,0)=$L$8,$N$8,$M$8))</f>
        <v>■レベル　3</v>
      </c>
      <c r="E12" s="668" t="s">
        <v>340</v>
      </c>
      <c r="F12" s="472"/>
      <c r="G12" s="472"/>
      <c r="H12" s="472"/>
      <c r="I12" s="472"/>
      <c r="J12" s="475"/>
    </row>
    <row r="13" spans="1:16">
      <c r="A13" s="1">
        <v>4</v>
      </c>
      <c r="D13" s="398" t="str">
        <f>IF(D9=$L$11,$M$9,IF(ROUNDDOWN(D9,0)=$L$9,$N$9,$M$9))</f>
        <v>　レベル　4</v>
      </c>
      <c r="E13" s="668" t="s">
        <v>339</v>
      </c>
      <c r="F13" s="472"/>
      <c r="G13" s="472"/>
      <c r="H13" s="472"/>
      <c r="I13" s="472"/>
      <c r="J13" s="475"/>
    </row>
    <row r="14" spans="1:16">
      <c r="A14" s="1">
        <v>5</v>
      </c>
      <c r="D14" s="399" t="str">
        <f>IF(D9=$L$11,$M$10,IF(ROUNDDOWN(D9,0)=$L$10,$N$10,$M$10))</f>
        <v>　レベル　5</v>
      </c>
      <c r="E14" s="650" t="s">
        <v>338</v>
      </c>
      <c r="F14" s="474"/>
      <c r="G14" s="474"/>
      <c r="H14" s="474"/>
      <c r="I14" s="474"/>
      <c r="J14" s="409"/>
    </row>
    <row r="15" spans="1:16">
      <c r="A15" s="1" t="s">
        <v>440</v>
      </c>
    </row>
    <row r="16" spans="1:16" ht="15.75" thickBot="1">
      <c r="B16" s="726"/>
      <c r="C16" s="725"/>
      <c r="D16" s="723" t="s">
        <v>888</v>
      </c>
      <c r="J16" s="753" t="str">
        <f>IF(J17=0,$L$3,"")</f>
        <v/>
      </c>
    </row>
    <row r="17" spans="1:10" ht="14.25" hidden="1" thickBot="1">
      <c r="A17" s="461"/>
      <c r="D17" s="392"/>
      <c r="E17" s="393"/>
      <c r="F17" s="394"/>
      <c r="G17" s="394"/>
      <c r="H17" s="395" t="s">
        <v>480</v>
      </c>
      <c r="I17" s="395"/>
      <c r="J17" s="396">
        <f>スコア!M13</f>
        <v>1</v>
      </c>
    </row>
    <row r="18" spans="1:10" ht="14.25" thickBot="1">
      <c r="A18" s="461"/>
      <c r="D18" s="397">
        <v>3</v>
      </c>
      <c r="E18" s="436" t="s">
        <v>351</v>
      </c>
      <c r="F18" s="404"/>
      <c r="G18" s="404"/>
      <c r="H18" s="404"/>
      <c r="I18" s="404"/>
      <c r="J18" s="405"/>
    </row>
    <row r="19" spans="1:10">
      <c r="A19" s="1" t="s">
        <v>481</v>
      </c>
      <c r="D19" s="450" t="str">
        <f>IF(D18=$L$11,$M$6,IF(ROUNDDOWN(D18,0)=$L$6,$N$6,$M$6))</f>
        <v>　レベル　1</v>
      </c>
      <c r="E19" s="667" t="s">
        <v>144</v>
      </c>
      <c r="F19" s="473"/>
      <c r="G19" s="473"/>
      <c r="H19" s="473"/>
      <c r="I19" s="473"/>
      <c r="J19" s="408"/>
    </row>
    <row r="20" spans="1:10">
      <c r="A20" s="1" t="s">
        <v>440</v>
      </c>
      <c r="D20" s="398" t="str">
        <f>IF(D18=$L$11,$M$7,IF(ROUNDDOWN(D18,0)=$L$7,$N$7,$M$7))</f>
        <v>　レベル　2</v>
      </c>
      <c r="E20" s="668" t="s">
        <v>144</v>
      </c>
      <c r="F20" s="472"/>
      <c r="G20" s="472"/>
      <c r="H20" s="472"/>
      <c r="I20" s="472"/>
      <c r="J20" s="475"/>
    </row>
    <row r="21" spans="1:10">
      <c r="A21" s="1">
        <v>3</v>
      </c>
      <c r="D21" s="398" t="str">
        <f>IF(D18=$L$11,$M$8,IF(ROUNDDOWN(D18,0)=$L$8,$N$8,$M$8))</f>
        <v>■レベル　3</v>
      </c>
      <c r="E21" s="668" t="s">
        <v>605</v>
      </c>
      <c r="F21" s="472"/>
      <c r="G21" s="472"/>
      <c r="H21" s="472"/>
      <c r="I21" s="472"/>
      <c r="J21" s="475"/>
    </row>
    <row r="22" spans="1:10">
      <c r="A22" s="1">
        <v>4</v>
      </c>
      <c r="D22" s="398" t="str">
        <f>IF(D18=$L$11,$M$9,IF(ROUNDDOWN(D18,0)=$L$9,$N$9,$M$8))</f>
        <v>　レベル　3</v>
      </c>
      <c r="E22" s="668" t="s">
        <v>606</v>
      </c>
      <c r="F22" s="472"/>
      <c r="G22" s="472"/>
      <c r="H22" s="472"/>
      <c r="I22" s="472"/>
      <c r="J22" s="475"/>
    </row>
    <row r="23" spans="1:10">
      <c r="A23" s="1">
        <v>5</v>
      </c>
      <c r="D23" s="399" t="str">
        <f>IF(D18=$L$11,$M$10,IF(ROUNDDOWN(D18,0)=$L$10,$N$10,$M$10))</f>
        <v>　レベル　5</v>
      </c>
      <c r="E23" s="650" t="s">
        <v>607</v>
      </c>
      <c r="F23" s="474"/>
      <c r="G23" s="474"/>
      <c r="H23" s="474"/>
      <c r="I23" s="474"/>
      <c r="J23" s="409"/>
    </row>
    <row r="24" spans="1:10">
      <c r="A24" s="1" t="s">
        <v>440</v>
      </c>
    </row>
    <row r="25" spans="1:10" ht="15">
      <c r="B25" s="726"/>
      <c r="C25" s="725"/>
      <c r="D25" s="723" t="s">
        <v>889</v>
      </c>
      <c r="J25" s="753" t="str">
        <f>IF(J26=0,$L$3,"")</f>
        <v/>
      </c>
    </row>
    <row r="26" spans="1:10" hidden="1">
      <c r="A26" s="461"/>
      <c r="D26" s="392"/>
      <c r="E26" s="393"/>
      <c r="F26" s="394"/>
      <c r="G26" s="394"/>
      <c r="H26" s="395" t="s">
        <v>480</v>
      </c>
      <c r="I26" s="395"/>
      <c r="J26" s="396">
        <f>スコア!M14</f>
        <v>1</v>
      </c>
    </row>
    <row r="27" spans="1:10">
      <c r="A27" s="461"/>
      <c r="D27" s="937">
        <f>D36</f>
        <v>3</v>
      </c>
      <c r="E27" s="436" t="s">
        <v>351</v>
      </c>
      <c r="F27" s="404"/>
      <c r="G27" s="404"/>
      <c r="H27" s="404"/>
      <c r="I27" s="404"/>
      <c r="J27" s="834">
        <f>メイン!C19</f>
        <v>3000</v>
      </c>
    </row>
    <row r="28" spans="1:10">
      <c r="A28" s="461"/>
      <c r="D28" s="938"/>
      <c r="E28" s="504" t="s">
        <v>743</v>
      </c>
      <c r="F28" s="505"/>
      <c r="G28" s="505"/>
      <c r="H28" s="504" t="s">
        <v>337</v>
      </c>
      <c r="I28" s="505"/>
      <c r="J28" s="405"/>
    </row>
    <row r="29" spans="1:10" ht="25.9" customHeight="1">
      <c r="A29" s="1">
        <v>1</v>
      </c>
      <c r="D29" s="398" t="str">
        <f>IF(D27=$L$11,$M$6,IF(ROUNDDOWN(D27,0)=$L$6,$N$6,$M$6))</f>
        <v>　レベル　1</v>
      </c>
      <c r="E29" s="968" t="s">
        <v>987</v>
      </c>
      <c r="F29" s="969"/>
      <c r="G29" s="970"/>
      <c r="H29" s="667" t="s">
        <v>144</v>
      </c>
      <c r="I29" s="473"/>
      <c r="J29" s="408"/>
    </row>
    <row r="30" spans="1:10" ht="25.9" customHeight="1">
      <c r="A30" s="1">
        <v>2</v>
      </c>
      <c r="D30" s="398" t="str">
        <f>IF(D27=$L$11,$M$7,IF(ROUNDDOWN(D27,0)=$L$7,$N$7,$M$7))</f>
        <v>　レベル　2</v>
      </c>
      <c r="E30" s="971" t="s">
        <v>988</v>
      </c>
      <c r="F30" s="972"/>
      <c r="G30" s="973"/>
      <c r="H30" s="971" t="s">
        <v>987</v>
      </c>
      <c r="I30" s="972"/>
      <c r="J30" s="973"/>
    </row>
    <row r="31" spans="1:10" ht="25.9" customHeight="1">
      <c r="A31" s="1">
        <v>3</v>
      </c>
      <c r="D31" s="398" t="str">
        <f>IF(D27=$L$11,$M$8,IF(ROUNDDOWN(D27,0)=$L$8,$N$8,$M$8))</f>
        <v>■レベル　3</v>
      </c>
      <c r="E31" s="971" t="s">
        <v>989</v>
      </c>
      <c r="F31" s="972"/>
      <c r="G31" s="973"/>
      <c r="H31" s="971" t="s">
        <v>992</v>
      </c>
      <c r="I31" s="972"/>
      <c r="J31" s="973"/>
    </row>
    <row r="32" spans="1:10" ht="25.9" customHeight="1">
      <c r="A32" s="1">
        <v>4</v>
      </c>
      <c r="D32" s="398" t="str">
        <f>IF(D27=$L$11,$M$9,IF(ROUNDDOWN(D27,0)=$L$9,$N$9,$M$9))</f>
        <v>　レベル　4</v>
      </c>
      <c r="E32" s="971" t="s">
        <v>990</v>
      </c>
      <c r="F32" s="972"/>
      <c r="G32" s="973"/>
      <c r="H32" s="971" t="s">
        <v>993</v>
      </c>
      <c r="I32" s="972"/>
      <c r="J32" s="973"/>
    </row>
    <row r="33" spans="1:10" ht="25.9" customHeight="1">
      <c r="A33" s="1">
        <v>5</v>
      </c>
      <c r="D33" s="399" t="str">
        <f>IF(D27=$L$11,$M$10,IF(ROUNDDOWN(D27,0)=$L$10,$N$10,$M$10))</f>
        <v>　レベル　5</v>
      </c>
      <c r="E33" s="974" t="s">
        <v>991</v>
      </c>
      <c r="F33" s="975"/>
      <c r="G33" s="976"/>
      <c r="H33" s="974" t="s">
        <v>994</v>
      </c>
      <c r="I33" s="975"/>
      <c r="J33" s="976"/>
    </row>
    <row r="34" spans="1:10" ht="14.25" hidden="1" thickBot="1">
      <c r="A34" s="1" t="s">
        <v>440</v>
      </c>
      <c r="D34" s="397">
        <v>0</v>
      </c>
      <c r="E34" s="730" t="s">
        <v>237</v>
      </c>
      <c r="F34" s="451" t="s">
        <v>259</v>
      </c>
    </row>
    <row r="35" spans="1:10">
      <c r="D35" s="731" t="s">
        <v>816</v>
      </c>
    </row>
    <row r="36" spans="1:10" ht="14.25" thickBot="1">
      <c r="A36" s="461"/>
      <c r="D36" s="611">
        <f>IF(J27&lt;2000,IF(E44&gt;=3,5,IF(E44&gt;=2,4,IF(E44&gt;=1,3,2))),IF(E44&gt;=4,5,IF(E44&gt;=3,4,IF(E44&gt;=2,3,IF(E44&gt;=1,2,1)))))</f>
        <v>3</v>
      </c>
      <c r="E36" s="407" t="s">
        <v>467</v>
      </c>
      <c r="F36" s="616" t="s">
        <v>497</v>
      </c>
      <c r="G36" s="616"/>
      <c r="H36" s="506"/>
      <c r="I36" s="506"/>
      <c r="J36" s="411" t="s">
        <v>406</v>
      </c>
    </row>
    <row r="37" spans="1:10">
      <c r="A37" s="461"/>
      <c r="D37" s="965">
        <v>1</v>
      </c>
      <c r="E37" s="962">
        <v>1</v>
      </c>
      <c r="F37" s="473" t="s">
        <v>995</v>
      </c>
      <c r="G37" s="473"/>
      <c r="H37" s="473"/>
      <c r="I37" s="473"/>
      <c r="J37" s="501">
        <v>1</v>
      </c>
    </row>
    <row r="38" spans="1:10" ht="24.6" customHeight="1">
      <c r="A38" s="461"/>
      <c r="D38" s="966"/>
      <c r="E38" s="963"/>
      <c r="F38" s="956" t="s">
        <v>332</v>
      </c>
      <c r="G38" s="952"/>
      <c r="H38" s="952"/>
      <c r="I38" s="951"/>
      <c r="J38" s="862">
        <v>2</v>
      </c>
    </row>
    <row r="39" spans="1:10" ht="24.6" customHeight="1">
      <c r="A39" s="461"/>
      <c r="D39" s="967"/>
      <c r="E39" s="964"/>
      <c r="F39" s="956" t="s">
        <v>996</v>
      </c>
      <c r="G39" s="952"/>
      <c r="H39" s="952"/>
      <c r="I39" s="951"/>
      <c r="J39" s="862">
        <v>3</v>
      </c>
    </row>
    <row r="40" spans="1:10">
      <c r="A40" s="461"/>
      <c r="D40" s="513"/>
      <c r="E40" s="509">
        <v>2</v>
      </c>
      <c r="F40" s="472" t="s">
        <v>336</v>
      </c>
      <c r="G40" s="472"/>
      <c r="H40" s="472"/>
      <c r="I40" s="472"/>
      <c r="J40" s="502">
        <v>1</v>
      </c>
    </row>
    <row r="41" spans="1:10">
      <c r="A41" s="461"/>
      <c r="D41" s="513"/>
      <c r="E41" s="509">
        <v>3</v>
      </c>
      <c r="F41" s="472" t="s">
        <v>335</v>
      </c>
      <c r="G41" s="472"/>
      <c r="H41" s="472"/>
      <c r="I41" s="472"/>
      <c r="J41" s="502">
        <v>1</v>
      </c>
    </row>
    <row r="42" spans="1:10">
      <c r="A42" s="461"/>
      <c r="D42" s="513"/>
      <c r="E42" s="509">
        <v>4</v>
      </c>
      <c r="F42" s="472" t="s">
        <v>334</v>
      </c>
      <c r="G42" s="472"/>
      <c r="H42" s="472"/>
      <c r="I42" s="472"/>
      <c r="J42" s="502">
        <v>1</v>
      </c>
    </row>
    <row r="43" spans="1:10" ht="14.25" thickBot="1">
      <c r="A43" s="461"/>
      <c r="D43" s="513">
        <v>1</v>
      </c>
      <c r="E43" s="510">
        <v>5</v>
      </c>
      <c r="F43" s="472" t="s">
        <v>333</v>
      </c>
      <c r="G43" s="472"/>
      <c r="H43" s="472"/>
      <c r="I43" s="472"/>
      <c r="J43" s="503">
        <v>1</v>
      </c>
    </row>
    <row r="44" spans="1:10" ht="14.25">
      <c r="A44" s="461"/>
      <c r="D44" s="454" t="s">
        <v>262</v>
      </c>
      <c r="E44" s="515">
        <f>SUM(D37:D43)</f>
        <v>2</v>
      </c>
      <c r="F44" s="452" t="s">
        <v>261</v>
      </c>
      <c r="G44" s="498"/>
      <c r="H44" s="498"/>
      <c r="I44" s="498"/>
      <c r="J44" s="499"/>
    </row>
    <row r="45" spans="1:10">
      <c r="A45" s="461"/>
    </row>
    <row r="46" spans="1:10" ht="15.75" thickBot="1">
      <c r="B46" s="726">
        <v>1.2</v>
      </c>
      <c r="C46" s="725" t="s">
        <v>1021</v>
      </c>
      <c r="D46" s="723"/>
      <c r="J46" s="753" t="str">
        <f>IF(J47=0,$L$3,"")</f>
        <v/>
      </c>
    </row>
    <row r="47" spans="1:10" ht="14.25" hidden="1" thickBot="1">
      <c r="D47" s="392"/>
      <c r="E47" s="393"/>
      <c r="F47" s="394"/>
      <c r="G47" s="394"/>
      <c r="H47" s="395" t="s">
        <v>480</v>
      </c>
      <c r="I47" s="395"/>
      <c r="J47" s="396">
        <f>スコア!M15</f>
        <v>1</v>
      </c>
    </row>
    <row r="48" spans="1:10" ht="14.25" thickBot="1">
      <c r="D48" s="397">
        <v>5</v>
      </c>
      <c r="E48" s="436" t="s">
        <v>351</v>
      </c>
      <c r="F48" s="404"/>
      <c r="G48" s="404"/>
      <c r="H48" s="404"/>
      <c r="I48" s="404"/>
      <c r="J48" s="405"/>
    </row>
    <row r="49" spans="1:10" ht="13.15" customHeight="1">
      <c r="A49" s="1">
        <v>1</v>
      </c>
      <c r="D49" s="450" t="str">
        <f>IF(D48=$L$11,$M$6,IF(ROUNDDOWN(D48,0)=$L$6,$N$6,$M$6))</f>
        <v>　レベル　1</v>
      </c>
      <c r="E49" s="667" t="s">
        <v>1014</v>
      </c>
      <c r="F49" s="473"/>
      <c r="G49" s="473"/>
      <c r="H49" s="473"/>
      <c r="I49" s="473"/>
      <c r="J49" s="408"/>
    </row>
    <row r="50" spans="1:10">
      <c r="A50" s="1">
        <v>2</v>
      </c>
      <c r="D50" s="398" t="str">
        <f>IF(D48=$L$11,$M$7,IF(ROUNDDOWN(D48,0)=$L$7,$N$7,$M$7))</f>
        <v>　レベル　2</v>
      </c>
      <c r="E50" s="668" t="s">
        <v>1015</v>
      </c>
      <c r="F50" s="472"/>
      <c r="G50" s="472"/>
      <c r="H50" s="472"/>
      <c r="I50" s="472"/>
      <c r="J50" s="475"/>
    </row>
    <row r="51" spans="1:10">
      <c r="A51" s="1">
        <v>3</v>
      </c>
      <c r="D51" s="398" t="str">
        <f>IF(D48=$L$11,$M$8,IF(ROUNDDOWN(D48,0)=$L$8,$N$8,$M$8))</f>
        <v>　レベル　3</v>
      </c>
      <c r="E51" s="668" t="s">
        <v>1016</v>
      </c>
      <c r="F51" s="472"/>
      <c r="G51" s="472"/>
      <c r="H51" s="472"/>
      <c r="I51" s="472"/>
      <c r="J51" s="475"/>
    </row>
    <row r="52" spans="1:10">
      <c r="A52" s="1">
        <v>4</v>
      </c>
      <c r="D52" s="398" t="str">
        <f>IF(D48=$L$11,$M$9,IF(ROUNDDOWN(D48,0)=$L$9,$N$9,$M$9))</f>
        <v>　レベル　4</v>
      </c>
      <c r="E52" s="668" t="s">
        <v>1017</v>
      </c>
      <c r="F52" s="472"/>
      <c r="G52" s="472"/>
      <c r="H52" s="472"/>
      <c r="I52" s="472"/>
      <c r="J52" s="475"/>
    </row>
    <row r="53" spans="1:10">
      <c r="A53" s="1">
        <v>5</v>
      </c>
      <c r="D53" s="399" t="str">
        <f>IF(D48=$L$11,$M$10,IF(ROUNDDOWN(D48,0)=$L$10,$N$10,$M$10))</f>
        <v>■レベル　5</v>
      </c>
      <c r="E53" s="640" t="s">
        <v>1018</v>
      </c>
      <c r="F53" s="638"/>
      <c r="G53" s="638"/>
      <c r="H53" s="638"/>
      <c r="I53" s="638"/>
      <c r="J53" s="639"/>
    </row>
    <row r="54" spans="1:10">
      <c r="A54" s="1" t="s">
        <v>440</v>
      </c>
    </row>
    <row r="55" spans="1:10" ht="15.75" thickBot="1">
      <c r="B55" s="726">
        <v>1.3</v>
      </c>
      <c r="C55" s="725" t="s">
        <v>438</v>
      </c>
      <c r="D55" s="723"/>
      <c r="J55" s="753" t="str">
        <f>IF(J56=0,$L$3,"")</f>
        <v/>
      </c>
    </row>
    <row r="56" spans="1:10" ht="14.25" hidden="1" thickBot="1">
      <c r="D56" s="392"/>
      <c r="E56" s="393"/>
      <c r="F56" s="727"/>
      <c r="G56" s="727"/>
      <c r="H56" s="395" t="s">
        <v>480</v>
      </c>
      <c r="I56" s="395"/>
      <c r="J56" s="396">
        <f>スコア!M16</f>
        <v>1</v>
      </c>
    </row>
    <row r="57" spans="1:10">
      <c r="D57" s="939">
        <v>3</v>
      </c>
      <c r="E57" s="721" t="s">
        <v>351</v>
      </c>
      <c r="F57" s="721"/>
      <c r="G57" s="721"/>
      <c r="H57" s="721"/>
      <c r="I57" s="721"/>
      <c r="J57" s="728"/>
    </row>
    <row r="58" spans="1:10" ht="14.25" thickBot="1">
      <c r="D58" s="940"/>
      <c r="E58" s="944" t="s">
        <v>462</v>
      </c>
      <c r="F58" s="945"/>
      <c r="G58" s="613"/>
      <c r="H58" s="946" t="s">
        <v>463</v>
      </c>
      <c r="I58" s="947"/>
      <c r="J58" s="500" t="s">
        <v>388</v>
      </c>
    </row>
    <row r="59" spans="1:10">
      <c r="A59" s="1">
        <v>1</v>
      </c>
      <c r="D59" s="450" t="str">
        <f>IF(D57=$L$11,$M$6,IF(ROUNDDOWN(D57,0)=$L$6,$N$6,$M$6))</f>
        <v>　レベル　1</v>
      </c>
      <c r="E59" s="566" t="s">
        <v>637</v>
      </c>
      <c r="F59" s="567"/>
      <c r="G59" s="473"/>
      <c r="H59" s="948" t="s">
        <v>638</v>
      </c>
      <c r="I59" s="949"/>
      <c r="J59" s="953" t="s">
        <v>966</v>
      </c>
    </row>
    <row r="60" spans="1:10" ht="35.450000000000003" customHeight="1">
      <c r="A60" s="1">
        <v>2</v>
      </c>
      <c r="D60" s="398" t="str">
        <f>IF(D57=$L$11,$M$7,IF(ROUNDDOWN(D57,0)=$L$7,$N$7,$M$7))</f>
        <v>　レベル　2</v>
      </c>
      <c r="E60" s="950" t="s">
        <v>892</v>
      </c>
      <c r="F60" s="952"/>
      <c r="G60" s="951"/>
      <c r="H60" s="950" t="s">
        <v>895</v>
      </c>
      <c r="I60" s="951"/>
      <c r="J60" s="954"/>
    </row>
    <row r="61" spans="1:10" ht="35.450000000000003" customHeight="1">
      <c r="A61" s="1">
        <v>3</v>
      </c>
      <c r="D61" s="398" t="str">
        <f>IF(D57=$L$11,$M$8,IF(ROUNDDOWN(D57,0)=$L$8,$N$8,$M$8))</f>
        <v>■レベル　3</v>
      </c>
      <c r="E61" s="950" t="s">
        <v>893</v>
      </c>
      <c r="F61" s="952"/>
      <c r="G61" s="951"/>
      <c r="H61" s="950" t="s">
        <v>639</v>
      </c>
      <c r="I61" s="951"/>
      <c r="J61" s="954"/>
    </row>
    <row r="62" spans="1:10" ht="49.15" customHeight="1">
      <c r="A62" s="1">
        <v>4</v>
      </c>
      <c r="D62" s="398" t="str">
        <f>IF(D57=$L$11,$M$9,IF(ROUNDDOWN(D57,0)=$L$9,$N$9,$M$9))</f>
        <v>　レベル　4</v>
      </c>
      <c r="E62" s="950" t="s">
        <v>894</v>
      </c>
      <c r="F62" s="952"/>
      <c r="G62" s="951"/>
      <c r="H62" s="950" t="s">
        <v>640</v>
      </c>
      <c r="I62" s="951"/>
      <c r="J62" s="954"/>
    </row>
    <row r="63" spans="1:10">
      <c r="A63" s="1">
        <v>5</v>
      </c>
      <c r="D63" s="399" t="str">
        <f>IF(D57=$L$11,$M$10,IF(ROUNDDOWN(D57,0)=$L$10,$N$10,$M$10))</f>
        <v>　レベル　5</v>
      </c>
      <c r="E63" s="640" t="s">
        <v>785</v>
      </c>
      <c r="F63" s="638"/>
      <c r="G63" s="638"/>
      <c r="H63" s="638"/>
      <c r="I63" s="639"/>
      <c r="J63" s="955"/>
    </row>
    <row r="64" spans="1:10">
      <c r="A64" s="1" t="s">
        <v>440</v>
      </c>
    </row>
    <row r="65" spans="1:10" ht="15.75" thickBot="1">
      <c r="B65" s="726">
        <v>1.4</v>
      </c>
      <c r="C65" s="725" t="s">
        <v>393</v>
      </c>
      <c r="D65" s="723"/>
      <c r="J65" s="753" t="str">
        <f>IF(J66=0,$L$3,"")</f>
        <v/>
      </c>
    </row>
    <row r="66" spans="1:10" ht="14.25" hidden="1" thickBot="1">
      <c r="D66" s="392"/>
      <c r="E66" s="393"/>
      <c r="F66" s="394"/>
      <c r="G66" s="394"/>
      <c r="H66" s="395" t="s">
        <v>480</v>
      </c>
      <c r="I66" s="395"/>
      <c r="J66" s="396">
        <f>スコア!M17</f>
        <v>1</v>
      </c>
    </row>
    <row r="67" spans="1:10" ht="14.25" thickBot="1">
      <c r="D67" s="397">
        <v>3</v>
      </c>
      <c r="E67" s="436" t="s">
        <v>351</v>
      </c>
      <c r="F67" s="404"/>
      <c r="G67" s="404"/>
      <c r="H67" s="404"/>
      <c r="I67" s="404"/>
      <c r="J67" s="500" t="s">
        <v>388</v>
      </c>
    </row>
    <row r="68" spans="1:10" ht="13.15" customHeight="1">
      <c r="A68" s="1" t="s">
        <v>201</v>
      </c>
      <c r="D68" s="450" t="str">
        <f>IF(D67=$L$11,$M$6,IF(ROUNDDOWN(D67,0)=$L$6,$N$6,$M$6))</f>
        <v>　レベル　1</v>
      </c>
      <c r="E68" s="667" t="s">
        <v>144</v>
      </c>
      <c r="F68" s="473"/>
      <c r="G68" s="473"/>
      <c r="H68" s="473"/>
      <c r="I68" s="473"/>
      <c r="J68" s="953" t="s">
        <v>966</v>
      </c>
    </row>
    <row r="69" spans="1:10">
      <c r="A69" s="1" t="s">
        <v>440</v>
      </c>
      <c r="D69" s="398" t="str">
        <f>IF(D67=$L$11,$M$7,IF(ROUNDDOWN(D67,0)=$L$7,$N$7,$M$7))</f>
        <v>　レベル　2</v>
      </c>
      <c r="E69" s="668" t="s">
        <v>144</v>
      </c>
      <c r="F69" s="472"/>
      <c r="G69" s="472"/>
      <c r="H69" s="472"/>
      <c r="I69" s="472"/>
      <c r="J69" s="954"/>
    </row>
    <row r="70" spans="1:10">
      <c r="A70" s="1">
        <v>3</v>
      </c>
      <c r="D70" s="398" t="str">
        <f>IF(D67=$L$11,$M$8,IF(ROUNDDOWN(D67,0)=$L$8,$N$8,$M$8))</f>
        <v>■レベル　3</v>
      </c>
      <c r="E70" s="668" t="s">
        <v>1009</v>
      </c>
      <c r="F70" s="472"/>
      <c r="G70" s="472"/>
      <c r="H70" s="472"/>
      <c r="I70" s="472"/>
      <c r="J70" s="954"/>
    </row>
    <row r="71" spans="1:10">
      <c r="A71" s="1" t="s">
        <v>201</v>
      </c>
      <c r="D71" s="398" t="str">
        <f>IF(D67=$L$11,$M$9,IF(ROUNDDOWN(D67,0)=$L$9,$N$9,$M$9))</f>
        <v>　レベル　4</v>
      </c>
      <c r="E71" s="668" t="s">
        <v>144</v>
      </c>
      <c r="F71" s="472"/>
      <c r="G71" s="472"/>
      <c r="H71" s="472"/>
      <c r="I71" s="472"/>
      <c r="J71" s="954"/>
    </row>
    <row r="72" spans="1:10" ht="33" customHeight="1">
      <c r="A72" s="1">
        <v>5</v>
      </c>
      <c r="D72" s="399" t="str">
        <f>IF(D67=$L$11,$M$10,IF(ROUNDDOWN(D67,0)=$L$10,$N$10,$M$10))</f>
        <v>　レベル　5</v>
      </c>
      <c r="E72" s="941" t="s">
        <v>1010</v>
      </c>
      <c r="F72" s="942"/>
      <c r="G72" s="942"/>
      <c r="H72" s="942"/>
      <c r="I72" s="943"/>
      <c r="J72" s="955"/>
    </row>
    <row r="73" spans="1:10">
      <c r="A73" s="1" t="s">
        <v>440</v>
      </c>
    </row>
    <row r="74" spans="1:10" ht="15">
      <c r="B74" s="726">
        <v>2</v>
      </c>
      <c r="C74" s="725" t="s">
        <v>400</v>
      </c>
      <c r="D74" s="723"/>
      <c r="J74" s="729"/>
    </row>
    <row r="75" spans="1:10" ht="15">
      <c r="B75" s="726">
        <v>2.1</v>
      </c>
      <c r="C75" s="725" t="s">
        <v>401</v>
      </c>
      <c r="D75" s="723"/>
      <c r="J75" s="753" t="str">
        <f>IF(J76=0,$L$3,"")</f>
        <v/>
      </c>
    </row>
    <row r="76" spans="1:10" hidden="1">
      <c r="A76" s="461"/>
      <c r="D76" s="392"/>
      <c r="E76" s="393"/>
      <c r="F76" s="394"/>
      <c r="G76" s="394"/>
      <c r="H76" s="395" t="s">
        <v>480</v>
      </c>
      <c r="I76" s="395"/>
      <c r="J76" s="396">
        <f>スコア!M19</f>
        <v>1</v>
      </c>
    </row>
    <row r="77" spans="1:10">
      <c r="A77" s="461"/>
      <c r="D77" s="641">
        <f>D85</f>
        <v>3</v>
      </c>
      <c r="E77" s="404" t="s">
        <v>351</v>
      </c>
      <c r="F77" s="404"/>
      <c r="G77" s="404"/>
      <c r="H77" s="404"/>
      <c r="I77" s="404"/>
      <c r="J77" s="500" t="s">
        <v>388</v>
      </c>
    </row>
    <row r="78" spans="1:10">
      <c r="A78" s="1">
        <v>1</v>
      </c>
      <c r="D78" s="398" t="str">
        <f>IF(D77=$L$11,$M$6,IF(ROUNDDOWN(D77,0)=$L$6,$N$6,$M$6))</f>
        <v>　レベル　1</v>
      </c>
      <c r="E78" s="667" t="s">
        <v>327</v>
      </c>
      <c r="F78" s="473"/>
      <c r="G78" s="473"/>
      <c r="H78" s="473"/>
      <c r="I78" s="473"/>
      <c r="J78" s="953" t="s">
        <v>910</v>
      </c>
    </row>
    <row r="79" spans="1:10">
      <c r="A79" s="1">
        <v>2</v>
      </c>
      <c r="D79" s="398" t="str">
        <f>IF(D77=$L$11,$M$7,IF(ROUNDDOWN(D77,0)=$L$7,$N$7,$M$7))</f>
        <v>　レベル　2</v>
      </c>
      <c r="E79" s="668" t="s">
        <v>617</v>
      </c>
      <c r="F79" s="472"/>
      <c r="G79" s="472"/>
      <c r="H79" s="472"/>
      <c r="I79" s="472"/>
      <c r="J79" s="954"/>
    </row>
    <row r="80" spans="1:10">
      <c r="A80" s="1">
        <v>3</v>
      </c>
      <c r="D80" s="398" t="str">
        <f>IF(D77=$L$11,$M$8,IF(ROUNDDOWN(D77,0)=$L$8,$N$8,$M$8))</f>
        <v>■レベル　3</v>
      </c>
      <c r="E80" s="668" t="s">
        <v>896</v>
      </c>
      <c r="F80" s="472"/>
      <c r="G80" s="472"/>
      <c r="H80" s="472"/>
      <c r="I80" s="472"/>
      <c r="J80" s="954"/>
    </row>
    <row r="81" spans="1:10">
      <c r="A81" s="1">
        <v>4</v>
      </c>
      <c r="D81" s="398" t="str">
        <f>IF(D77=$L$11,$M$9,IF(ROUNDDOWN(D77,0)=$L$9,$N$9,$M$9))</f>
        <v>　レベル　4</v>
      </c>
      <c r="E81" s="668" t="s">
        <v>1072</v>
      </c>
      <c r="F81" s="472"/>
      <c r="G81" s="472"/>
      <c r="H81" s="472"/>
      <c r="I81" s="472"/>
      <c r="J81" s="954"/>
    </row>
    <row r="82" spans="1:10" ht="14.25" thickBot="1">
      <c r="A82" s="1">
        <v>5</v>
      </c>
      <c r="D82" s="399" t="str">
        <f>IF(D77=$L$11,$M$10,IF(ROUNDDOWN(D77,0)=$L$10,$N$10,$M$10))</f>
        <v>　レベル　5</v>
      </c>
      <c r="E82" s="650" t="s">
        <v>897</v>
      </c>
      <c r="F82" s="474"/>
      <c r="G82" s="474"/>
      <c r="H82" s="474"/>
      <c r="I82" s="474"/>
      <c r="J82" s="955"/>
    </row>
    <row r="83" spans="1:10" ht="14.25" thickBot="1">
      <c r="A83" s="1" t="s">
        <v>440</v>
      </c>
      <c r="D83" s="397">
        <v>1</v>
      </c>
      <c r="E83" s="730" t="s">
        <v>237</v>
      </c>
      <c r="F83" s="451" t="s">
        <v>259</v>
      </c>
    </row>
    <row r="84" spans="1:10">
      <c r="D84" s="731" t="s">
        <v>816</v>
      </c>
    </row>
    <row r="85" spans="1:10" ht="14.25" thickBot="1">
      <c r="A85" s="461"/>
      <c r="D85" s="642">
        <f>IF(F83=$N$3,IF(E93=0,1,IF(E93&lt;3,2,IF(E93&lt;5,3,IF(E93&gt;=5,4)))),D83)</f>
        <v>3</v>
      </c>
      <c r="E85" s="617" t="s">
        <v>467</v>
      </c>
      <c r="F85" s="616" t="s">
        <v>898</v>
      </c>
      <c r="G85" s="407"/>
      <c r="H85" s="407"/>
      <c r="I85" s="407"/>
      <c r="J85" s="410"/>
    </row>
    <row r="86" spans="1:10">
      <c r="A86" s="461"/>
      <c r="D86" s="507" t="s">
        <v>238</v>
      </c>
      <c r="E86" s="508">
        <v>1</v>
      </c>
      <c r="F86" s="473" t="s">
        <v>484</v>
      </c>
      <c r="G86" s="473"/>
      <c r="H86" s="473"/>
      <c r="I86" s="473"/>
      <c r="J86" s="408"/>
    </row>
    <row r="87" spans="1:10">
      <c r="A87" s="461"/>
      <c r="D87" s="402"/>
      <c r="E87" s="509">
        <v>2</v>
      </c>
      <c r="F87" s="472" t="s">
        <v>748</v>
      </c>
      <c r="G87" s="472"/>
      <c r="H87" s="472"/>
      <c r="I87" s="472"/>
      <c r="J87" s="475"/>
    </row>
    <row r="88" spans="1:10">
      <c r="A88" s="461"/>
      <c r="D88" s="402"/>
      <c r="E88" s="509">
        <v>3</v>
      </c>
      <c r="F88" s="472" t="s">
        <v>749</v>
      </c>
      <c r="G88" s="472"/>
      <c r="H88" s="472"/>
      <c r="I88" s="472"/>
      <c r="J88" s="475"/>
    </row>
    <row r="89" spans="1:10">
      <c r="A89" s="461"/>
      <c r="D89" s="402"/>
      <c r="E89" s="509">
        <v>4</v>
      </c>
      <c r="F89" s="472" t="s">
        <v>485</v>
      </c>
      <c r="G89" s="472"/>
      <c r="H89" s="472"/>
      <c r="I89" s="472"/>
      <c r="J89" s="475"/>
    </row>
    <row r="90" spans="1:10">
      <c r="A90" s="461"/>
      <c r="D90" s="402" t="s">
        <v>238</v>
      </c>
      <c r="E90" s="509">
        <v>5</v>
      </c>
      <c r="F90" s="472" t="s">
        <v>750</v>
      </c>
      <c r="G90" s="472"/>
      <c r="H90" s="472"/>
      <c r="I90" s="472"/>
      <c r="J90" s="475"/>
    </row>
    <row r="91" spans="1:10">
      <c r="A91" s="461"/>
      <c r="D91" s="402"/>
      <c r="E91" s="509">
        <v>6</v>
      </c>
      <c r="F91" s="472" t="s">
        <v>486</v>
      </c>
      <c r="G91" s="472"/>
      <c r="H91" s="472"/>
      <c r="I91" s="472"/>
      <c r="J91" s="475"/>
    </row>
    <row r="92" spans="1:10" ht="14.25" thickBot="1">
      <c r="A92" s="461"/>
      <c r="D92" s="612" t="s">
        <v>238</v>
      </c>
      <c r="E92" s="510">
        <v>7</v>
      </c>
      <c r="F92" s="472" t="s">
        <v>751</v>
      </c>
      <c r="G92" s="472"/>
      <c r="H92" s="472"/>
      <c r="I92" s="472"/>
      <c r="J92" s="475"/>
    </row>
    <row r="93" spans="1:10" ht="14.25">
      <c r="A93" s="461"/>
      <c r="D93" s="454" t="s">
        <v>262</v>
      </c>
      <c r="E93" s="498">
        <f>COUNTIF(D86:D92,$M$4)</f>
        <v>3</v>
      </c>
      <c r="F93" s="498"/>
      <c r="G93" s="498"/>
      <c r="H93" s="498"/>
      <c r="I93" s="498"/>
      <c r="J93" s="499"/>
    </row>
    <row r="94" spans="1:10"/>
    <row r="95" spans="1:10" ht="15.75" thickBot="1">
      <c r="B95" s="726">
        <v>2.2000000000000002</v>
      </c>
      <c r="C95" s="725" t="s">
        <v>503</v>
      </c>
      <c r="D95" s="723"/>
      <c r="J95" s="753" t="str">
        <f>IF(J96=0,$L$3,"")</f>
        <v/>
      </c>
    </row>
    <row r="96" spans="1:10" ht="14.25" hidden="1" thickBot="1">
      <c r="D96" s="392"/>
      <c r="E96" s="393"/>
      <c r="F96" s="394"/>
      <c r="G96" s="394"/>
      <c r="H96" s="395" t="s">
        <v>480</v>
      </c>
      <c r="I96" s="395"/>
      <c r="J96" s="396">
        <f>スコア!M20</f>
        <v>1</v>
      </c>
    </row>
    <row r="97" spans="1:10" ht="14.25" thickBot="1">
      <c r="D97" s="397">
        <v>3</v>
      </c>
      <c r="E97" s="436" t="s">
        <v>351</v>
      </c>
      <c r="F97" s="404"/>
      <c r="G97" s="404"/>
      <c r="H97" s="404"/>
      <c r="I97" s="404"/>
      <c r="J97" s="500" t="s">
        <v>388</v>
      </c>
    </row>
    <row r="98" spans="1:10" ht="13.15" customHeight="1">
      <c r="A98" s="1">
        <v>1</v>
      </c>
      <c r="D98" s="450" t="str">
        <f>IF(D97=$L$11,$M$6,IF(ROUNDDOWN(D97,0)=$L$6,$N$6,$M$6))</f>
        <v>　レベル　1</v>
      </c>
      <c r="E98" s="667" t="s">
        <v>343</v>
      </c>
      <c r="F98" s="473"/>
      <c r="G98" s="473"/>
      <c r="H98" s="473"/>
      <c r="I98" s="473"/>
      <c r="J98" s="953" t="s">
        <v>966</v>
      </c>
    </row>
    <row r="99" spans="1:10">
      <c r="A99" s="1" t="s">
        <v>440</v>
      </c>
      <c r="D99" s="398" t="str">
        <f>IF(D97=$L$11,$M$7,IF(ROUNDDOWN(D97,0)=$L$7,$N$7,$M$7))</f>
        <v>　レベル　2</v>
      </c>
      <c r="E99" s="668" t="s">
        <v>144</v>
      </c>
      <c r="F99" s="472"/>
      <c r="G99" s="472"/>
      <c r="H99" s="472"/>
      <c r="I99" s="472"/>
      <c r="J99" s="954"/>
    </row>
    <row r="100" spans="1:10">
      <c r="A100" s="1">
        <v>3</v>
      </c>
      <c r="D100" s="398" t="str">
        <f>IF(D97=$L$11,$M$8,IF(ROUNDDOWN(D97,0)=$L$8,$N$8,$M$8))</f>
        <v>■レベル　3</v>
      </c>
      <c r="E100" s="668" t="s">
        <v>342</v>
      </c>
      <c r="F100" s="472"/>
      <c r="G100" s="472"/>
      <c r="H100" s="472"/>
      <c r="I100" s="472"/>
      <c r="J100" s="954"/>
    </row>
    <row r="101" spans="1:10">
      <c r="A101" s="1">
        <v>4</v>
      </c>
      <c r="D101" s="398" t="str">
        <f>IF(D97=$L$11,$M$9,IF(ROUNDDOWN(D97,0)=$L$9,$N$9,$M$9))</f>
        <v>　レベル　4</v>
      </c>
      <c r="E101" s="668" t="s">
        <v>561</v>
      </c>
      <c r="F101" s="472"/>
      <c r="G101" s="472"/>
      <c r="H101" s="472"/>
      <c r="I101" s="472"/>
      <c r="J101" s="954"/>
    </row>
    <row r="102" spans="1:10">
      <c r="A102" s="1">
        <v>5</v>
      </c>
      <c r="D102" s="399" t="str">
        <f>IF(D97=$L$11,$M$10,IF(ROUNDDOWN(D97,0)=$L$10,$N$10,$M$10))</f>
        <v>　レベル　5</v>
      </c>
      <c r="E102" s="941" t="s">
        <v>786</v>
      </c>
      <c r="F102" s="942"/>
      <c r="G102" s="942"/>
      <c r="H102" s="942"/>
      <c r="I102" s="943"/>
      <c r="J102" s="955"/>
    </row>
    <row r="103" spans="1:10">
      <c r="A103" s="1" t="s">
        <v>440</v>
      </c>
    </row>
    <row r="104" spans="1:10" ht="15">
      <c r="B104" s="726">
        <v>3</v>
      </c>
      <c r="C104" s="725" t="s">
        <v>428</v>
      </c>
      <c r="D104" s="723"/>
      <c r="J104" s="729"/>
    </row>
    <row r="105" spans="1:10" ht="15.75" thickBot="1">
      <c r="B105" s="726">
        <v>3.1</v>
      </c>
      <c r="C105" s="725" t="s">
        <v>395</v>
      </c>
      <c r="D105" s="723"/>
      <c r="J105" s="753" t="str">
        <f>IF(J106=0,$L$3,"")</f>
        <v/>
      </c>
    </row>
    <row r="106" spans="1:10" ht="14.25" hidden="1" thickBot="1">
      <c r="A106" s="461"/>
      <c r="D106" s="392"/>
      <c r="E106" s="393"/>
      <c r="F106" s="394"/>
      <c r="G106" s="394"/>
      <c r="H106" s="395" t="s">
        <v>480</v>
      </c>
      <c r="I106" s="395"/>
      <c r="J106" s="396">
        <f>スコア!M22</f>
        <v>1</v>
      </c>
    </row>
    <row r="107" spans="1:10" ht="14.25" thickBot="1">
      <c r="A107" s="461"/>
      <c r="D107" s="397">
        <v>3</v>
      </c>
      <c r="E107" s="436" t="s">
        <v>351</v>
      </c>
      <c r="F107" s="404"/>
      <c r="G107" s="404"/>
      <c r="H107" s="404"/>
      <c r="I107" s="404"/>
      <c r="J107" s="405"/>
    </row>
    <row r="108" spans="1:10" ht="27" customHeight="1">
      <c r="A108" s="1">
        <v>1</v>
      </c>
      <c r="D108" s="450" t="str">
        <f>IF(D107=$L$11,$M$6,IF(ROUNDDOWN(D107,0)=$L$6,$N$6,$M$6))</f>
        <v>　レベル　1</v>
      </c>
      <c r="E108" s="948" t="s">
        <v>608</v>
      </c>
      <c r="F108" s="957"/>
      <c r="G108" s="957"/>
      <c r="H108" s="957"/>
      <c r="I108" s="957"/>
      <c r="J108" s="949"/>
    </row>
    <row r="109" spans="1:10">
      <c r="A109" s="1" t="s">
        <v>440</v>
      </c>
      <c r="D109" s="398" t="str">
        <f>IF(D107=$L$11,$M$7,IF(ROUNDDOWN(D107,0)=$L$7,$N$7,$M$7))</f>
        <v>　レベル　2</v>
      </c>
      <c r="E109" s="668" t="s">
        <v>144</v>
      </c>
      <c r="F109" s="472"/>
      <c r="G109" s="472"/>
      <c r="H109" s="472"/>
      <c r="I109" s="472"/>
      <c r="J109" s="475"/>
    </row>
    <row r="110" spans="1:10">
      <c r="A110" s="1">
        <v>3</v>
      </c>
      <c r="D110" s="398" t="str">
        <f>IF(D107=$L$11,$M$8,IF(ROUNDDOWN(D107,0)=$L$8,$N$8,$M$8))</f>
        <v>■レベル　3</v>
      </c>
      <c r="E110" s="950" t="s">
        <v>745</v>
      </c>
      <c r="F110" s="952"/>
      <c r="G110" s="952"/>
      <c r="H110" s="952"/>
      <c r="I110" s="952"/>
      <c r="J110" s="951"/>
    </row>
    <row r="111" spans="1:10" ht="41.45" customHeight="1">
      <c r="A111" s="1">
        <v>4</v>
      </c>
      <c r="D111" s="398" t="str">
        <f>IF(D107=$L$11,$M$9,IF(ROUNDDOWN(D107,0)=$L$9,$N$9,$M$9))</f>
        <v>　レベル　4</v>
      </c>
      <c r="E111" s="950" t="s">
        <v>744</v>
      </c>
      <c r="F111" s="952"/>
      <c r="G111" s="952"/>
      <c r="H111" s="952"/>
      <c r="I111" s="952"/>
      <c r="J111" s="951"/>
    </row>
    <row r="112" spans="1:10" ht="27" customHeight="1">
      <c r="A112" s="1">
        <v>5</v>
      </c>
      <c r="D112" s="399" t="str">
        <f>IF(D107=$L$11,$M$10,IF(ROUNDDOWN(D107,0)=$L$10,$N$10,$M$10))</f>
        <v>　レベル　5</v>
      </c>
      <c r="E112" s="941" t="s">
        <v>746</v>
      </c>
      <c r="F112" s="942"/>
      <c r="G112" s="942"/>
      <c r="H112" s="942"/>
      <c r="I112" s="942"/>
      <c r="J112" s="943"/>
    </row>
    <row r="113" spans="1:10">
      <c r="A113" s="1" t="s">
        <v>440</v>
      </c>
    </row>
    <row r="114" spans="1:10" ht="15.75" thickBot="1">
      <c r="B114" s="726">
        <v>3.2</v>
      </c>
      <c r="C114" s="725" t="s">
        <v>396</v>
      </c>
      <c r="D114" s="723"/>
      <c r="J114" s="753" t="str">
        <f>IF(J115=0,$L$3,"")</f>
        <v/>
      </c>
    </row>
    <row r="115" spans="1:10" ht="14.25" hidden="1" thickBot="1">
      <c r="A115" s="461"/>
      <c r="D115" s="392"/>
      <c r="E115" s="393"/>
      <c r="F115" s="394"/>
      <c r="G115" s="394"/>
      <c r="H115" s="395" t="s">
        <v>480</v>
      </c>
      <c r="I115" s="395"/>
      <c r="J115" s="396">
        <f>スコア!M23</f>
        <v>1</v>
      </c>
    </row>
    <row r="116" spans="1:10" ht="14.25" thickBot="1">
      <c r="A116" s="461"/>
      <c r="D116" s="397">
        <v>3</v>
      </c>
      <c r="E116" s="436" t="s">
        <v>351</v>
      </c>
      <c r="F116" s="404"/>
      <c r="G116" s="404"/>
      <c r="H116" s="404"/>
      <c r="I116" s="404"/>
      <c r="J116" s="405"/>
    </row>
    <row r="117" spans="1:10">
      <c r="A117" s="1" t="s">
        <v>201</v>
      </c>
      <c r="D117" s="450" t="str">
        <f>IF(D116=$L$11,$M$6,IF(ROUNDDOWN(D116,0)=$L$6,$N$6,$M$6))</f>
        <v>　レベル　1</v>
      </c>
      <c r="E117" s="667" t="s">
        <v>144</v>
      </c>
      <c r="F117" s="473"/>
      <c r="G117" s="473"/>
      <c r="H117" s="473"/>
      <c r="I117" s="473"/>
      <c r="J117" s="408"/>
    </row>
    <row r="118" spans="1:10">
      <c r="A118" s="1" t="s">
        <v>440</v>
      </c>
      <c r="D118" s="398" t="str">
        <f>IF(D116=$L$11,$M$7,IF(ROUNDDOWN(D116,0)=$L$7,$N$7,$M$7))</f>
        <v>　レベル　2</v>
      </c>
      <c r="E118" s="668" t="s">
        <v>144</v>
      </c>
      <c r="F118" s="472"/>
      <c r="G118" s="472"/>
      <c r="H118" s="472"/>
      <c r="I118" s="472"/>
      <c r="J118" s="475"/>
    </row>
    <row r="119" spans="1:10">
      <c r="A119" s="1">
        <v>3</v>
      </c>
      <c r="D119" s="398" t="str">
        <f>IF(D116=$L$11,$M$8,IF(ROUNDDOWN(D116,0)=$L$8,$N$8,$M$8))</f>
        <v>■レベル　3</v>
      </c>
      <c r="E119" s="668" t="s">
        <v>609</v>
      </c>
      <c r="F119" s="472"/>
      <c r="G119" s="472"/>
      <c r="H119" s="472"/>
      <c r="I119" s="472"/>
      <c r="J119" s="475"/>
    </row>
    <row r="120" spans="1:10">
      <c r="A120" s="1">
        <v>4</v>
      </c>
      <c r="D120" s="398" t="str">
        <f>IF(D116=$L$11,$M$9,IF(ROUNDDOWN(D116,0)=$L$9,$N$9,$M$9))</f>
        <v>　レベル　4</v>
      </c>
      <c r="E120" s="668" t="s">
        <v>610</v>
      </c>
      <c r="F120" s="472"/>
      <c r="G120" s="472"/>
      <c r="H120" s="472"/>
      <c r="I120" s="472"/>
      <c r="J120" s="475"/>
    </row>
    <row r="121" spans="1:10">
      <c r="A121" s="1">
        <v>5</v>
      </c>
      <c r="D121" s="399" t="str">
        <f>IF(D116=$L$11,$M$10,IF(ROUNDDOWN(D116,0)=$L$10,$N$10,$M$10))</f>
        <v>　レベル　5</v>
      </c>
      <c r="E121" s="650" t="s">
        <v>611</v>
      </c>
      <c r="F121" s="474"/>
      <c r="G121" s="474"/>
      <c r="H121" s="474"/>
      <c r="I121" s="474"/>
      <c r="J121" s="409"/>
    </row>
    <row r="122" spans="1:10">
      <c r="A122" s="1" t="s">
        <v>440</v>
      </c>
    </row>
    <row r="123" spans="1:10" ht="15">
      <c r="B123" s="726">
        <v>3.3</v>
      </c>
      <c r="C123" s="725" t="s">
        <v>397</v>
      </c>
      <c r="D123" s="619"/>
      <c r="J123" s="729"/>
    </row>
    <row r="124" spans="1:10" ht="15.75" thickBot="1">
      <c r="B124" s="726"/>
      <c r="C124" s="725"/>
      <c r="D124" s="723" t="s">
        <v>899</v>
      </c>
      <c r="J124" s="753" t="str">
        <f>IF(J125=0,$L$3,"")</f>
        <v/>
      </c>
    </row>
    <row r="125" spans="1:10" ht="14.25" hidden="1" thickBot="1">
      <c r="A125" s="461"/>
      <c r="D125" s="665"/>
      <c r="E125" s="393"/>
      <c r="F125" s="394"/>
      <c r="G125" s="394"/>
      <c r="H125" s="395" t="s">
        <v>480</v>
      </c>
      <c r="I125" s="395"/>
      <c r="J125" s="396">
        <f>スコア!M24</f>
        <v>1</v>
      </c>
    </row>
    <row r="126" spans="1:10" ht="14.25" thickBot="1">
      <c r="A126" s="461"/>
      <c r="D126" s="666">
        <v>2</v>
      </c>
      <c r="E126" s="436" t="s">
        <v>351</v>
      </c>
      <c r="F126" s="404"/>
      <c r="G126" s="404"/>
      <c r="H126" s="404"/>
      <c r="I126" s="404"/>
      <c r="J126" s="500" t="s">
        <v>388</v>
      </c>
    </row>
    <row r="127" spans="1:10" ht="13.15" customHeight="1">
      <c r="A127" s="1">
        <v>1</v>
      </c>
      <c r="D127" s="450" t="str">
        <f>IF(D126=$L$11,$M$6,IF(ROUNDDOWN(D126,0)=$L$6,$N$6,$M$6))</f>
        <v>　レベル　1</v>
      </c>
      <c r="E127" s="667" t="s">
        <v>482</v>
      </c>
      <c r="F127" s="473"/>
      <c r="G127" s="473"/>
      <c r="H127" s="473"/>
      <c r="I127" s="473"/>
      <c r="J127" s="959" t="s">
        <v>963</v>
      </c>
    </row>
    <row r="128" spans="1:10">
      <c r="A128" s="1">
        <v>2</v>
      </c>
      <c r="D128" s="398" t="str">
        <f>IF(D126=$L$11,$M$7,IF(ROUNDDOWN(D126,0)=$L$7,$N$7,$M$7))</f>
        <v>■レベル　2</v>
      </c>
      <c r="E128" s="668" t="s">
        <v>483</v>
      </c>
      <c r="F128" s="472"/>
      <c r="G128" s="472"/>
      <c r="H128" s="472"/>
      <c r="I128" s="472"/>
      <c r="J128" s="960"/>
    </row>
    <row r="129" spans="1:10">
      <c r="A129" s="1" t="s">
        <v>201</v>
      </c>
      <c r="D129" s="398" t="str">
        <f>IF(D126=$L$11,$M$8,IF(ROUNDDOWN(D126,0)=$L$8,$N$8,$M$8))</f>
        <v>　レベル　3</v>
      </c>
      <c r="E129" s="668" t="s">
        <v>144</v>
      </c>
      <c r="F129" s="472"/>
      <c r="G129" s="472"/>
      <c r="H129" s="472"/>
      <c r="I129" s="472"/>
      <c r="J129" s="960"/>
    </row>
    <row r="130" spans="1:10">
      <c r="A130" s="1" t="s">
        <v>201</v>
      </c>
      <c r="D130" s="398" t="str">
        <f>IF(D126=$L$11,$M$9,IF(ROUNDDOWN(D126,0)=$L$9,$N$9,$M$9))</f>
        <v>　レベル　4</v>
      </c>
      <c r="E130" s="668" t="s">
        <v>144</v>
      </c>
      <c r="F130" s="472"/>
      <c r="G130" s="472"/>
      <c r="H130" s="472"/>
      <c r="I130" s="472"/>
      <c r="J130" s="960"/>
    </row>
    <row r="131" spans="1:10">
      <c r="A131" s="1" t="s">
        <v>201</v>
      </c>
      <c r="D131" s="399" t="str">
        <f>IF(D126=$L$11,$M$10,IF(ROUNDDOWN(D126,0)=$L$10,$N$10,$M$10))</f>
        <v>　レベル　5</v>
      </c>
      <c r="E131" s="650" t="s">
        <v>144</v>
      </c>
      <c r="F131" s="474"/>
      <c r="G131" s="474"/>
      <c r="H131" s="474"/>
      <c r="I131" s="474"/>
      <c r="J131" s="961"/>
    </row>
    <row r="132" spans="1:10">
      <c r="A132" s="400">
        <v>0</v>
      </c>
    </row>
    <row r="133" spans="1:10" ht="15.75" thickBot="1">
      <c r="B133" s="726"/>
      <c r="C133" s="725"/>
      <c r="D133" s="723" t="s">
        <v>900</v>
      </c>
      <c r="J133" s="753" t="str">
        <f>IF(J134=0,$L$3,"")</f>
        <v/>
      </c>
    </row>
    <row r="134" spans="1:10" ht="14.25" hidden="1" thickBot="1">
      <c r="A134" s="461"/>
      <c r="D134" s="392"/>
      <c r="E134" s="393"/>
      <c r="F134" s="394"/>
      <c r="G134" s="394"/>
      <c r="H134" s="395" t="s">
        <v>480</v>
      </c>
      <c r="I134" s="395"/>
      <c r="J134" s="396">
        <f>スコア!M25</f>
        <v>1</v>
      </c>
    </row>
    <row r="135" spans="1:10" ht="14.25" thickBot="1">
      <c r="A135" s="461"/>
      <c r="D135" s="666">
        <v>4</v>
      </c>
      <c r="E135" s="436" t="s">
        <v>351</v>
      </c>
      <c r="F135" s="404"/>
      <c r="G135" s="404"/>
      <c r="H135" s="404"/>
      <c r="I135" s="404"/>
      <c r="J135" s="500" t="s">
        <v>388</v>
      </c>
    </row>
    <row r="136" spans="1:10">
      <c r="A136" s="1" t="s">
        <v>201</v>
      </c>
      <c r="D136" s="450" t="str">
        <f>IF(D135=$L$11,$M$6,IF(ROUNDDOWN(D135,0)=$L$6,$N$6,$M$6))</f>
        <v>　レベル　1</v>
      </c>
      <c r="E136" s="667" t="s">
        <v>144</v>
      </c>
      <c r="F136" s="473"/>
      <c r="G136" s="473"/>
      <c r="H136" s="473"/>
      <c r="I136" s="473"/>
      <c r="J136" s="953" t="s">
        <v>956</v>
      </c>
    </row>
    <row r="137" spans="1:10">
      <c r="A137" s="1" t="s">
        <v>440</v>
      </c>
      <c r="D137" s="398" t="str">
        <f>IF(D135=$L$11,$M$7,IF(ROUNDDOWN(D135,0)=$L$7,$N$7,$M$7))</f>
        <v>　レベル　2</v>
      </c>
      <c r="E137" s="668" t="s">
        <v>144</v>
      </c>
      <c r="F137" s="472"/>
      <c r="G137" s="472"/>
      <c r="H137" s="472"/>
      <c r="I137" s="472"/>
      <c r="J137" s="954"/>
    </row>
    <row r="138" spans="1:10">
      <c r="A138" s="1" t="s">
        <v>201</v>
      </c>
      <c r="D138" s="398" t="str">
        <f>IF(D135=$L$11,$M$8,IF(ROUNDDOWN(D135,0)=$L$8,$N$8,$M$8))</f>
        <v>　レベル　3</v>
      </c>
      <c r="E138" s="668" t="s">
        <v>144</v>
      </c>
      <c r="F138" s="472"/>
      <c r="G138" s="472"/>
      <c r="H138" s="472"/>
      <c r="I138" s="472"/>
      <c r="J138" s="954"/>
    </row>
    <row r="139" spans="1:10" ht="28.9" customHeight="1">
      <c r="A139" s="1">
        <v>4</v>
      </c>
      <c r="D139" s="398" t="str">
        <f>IF(D135=$L$11,$M$9,IF(ROUNDDOWN(D135,0)=$L$9,$N$9,$M$9))</f>
        <v>■レベル　4</v>
      </c>
      <c r="E139" s="950" t="s">
        <v>331</v>
      </c>
      <c r="F139" s="952"/>
      <c r="G139" s="952"/>
      <c r="H139" s="952"/>
      <c r="I139" s="951"/>
      <c r="J139" s="954"/>
    </row>
    <row r="140" spans="1:10">
      <c r="A140" s="1">
        <v>5</v>
      </c>
      <c r="D140" s="399" t="str">
        <f>IF(D135=$L$11,$M$10,IF(ROUNDDOWN(D135,0)=$L$10,$N$10,$M$10))</f>
        <v>　レベル　5</v>
      </c>
      <c r="E140" s="650" t="s">
        <v>330</v>
      </c>
      <c r="F140" s="474"/>
      <c r="G140" s="474"/>
      <c r="H140" s="474"/>
      <c r="I140" s="474"/>
      <c r="J140" s="955"/>
    </row>
    <row r="141" spans="1:10">
      <c r="A141" s="400">
        <v>0</v>
      </c>
    </row>
    <row r="142" spans="1:10" ht="15">
      <c r="B142" s="726">
        <v>4</v>
      </c>
      <c r="C142" s="725" t="s">
        <v>398</v>
      </c>
      <c r="D142" s="723"/>
      <c r="J142" s="729"/>
    </row>
    <row r="143" spans="1:10" ht="15.75" thickBot="1">
      <c r="B143" s="726">
        <v>4.0999999999999996</v>
      </c>
      <c r="C143" s="725" t="s">
        <v>398</v>
      </c>
      <c r="D143" s="723"/>
      <c r="J143" s="753" t="str">
        <f>IF(J144=0,$L$3,"")</f>
        <v/>
      </c>
    </row>
    <row r="144" spans="1:10" ht="14.25" hidden="1" thickBot="1">
      <c r="A144" s="461"/>
      <c r="D144" s="392"/>
      <c r="E144" s="393"/>
      <c r="F144" s="394"/>
      <c r="G144" s="394"/>
      <c r="H144" s="395" t="s">
        <v>480</v>
      </c>
      <c r="I144" s="395"/>
      <c r="J144" s="396">
        <f>スコア!M27</f>
        <v>1</v>
      </c>
    </row>
    <row r="145" spans="1:10" ht="14.25" thickBot="1">
      <c r="A145" s="461"/>
      <c r="D145" s="557">
        <v>3</v>
      </c>
      <c r="E145" s="436" t="s">
        <v>351</v>
      </c>
      <c r="F145" s="404"/>
      <c r="G145" s="404"/>
      <c r="H145" s="404"/>
      <c r="I145" s="404"/>
      <c r="J145" s="405"/>
    </row>
    <row r="146" spans="1:10">
      <c r="A146" s="1">
        <v>1</v>
      </c>
      <c r="D146" s="450" t="str">
        <f>IF(D145=$L$11,$M$6,IF(ROUNDDOWN(D145,0)=$L$6,$N$6,$M$6))</f>
        <v>　レベル　1</v>
      </c>
      <c r="E146" s="667" t="s">
        <v>329</v>
      </c>
      <c r="F146" s="629"/>
      <c r="G146" s="629"/>
      <c r="H146" s="629"/>
      <c r="I146" s="629"/>
      <c r="J146" s="630"/>
    </row>
    <row r="147" spans="1:10">
      <c r="A147" s="1" t="s">
        <v>440</v>
      </c>
      <c r="D147" s="398" t="str">
        <f>IF(D145=$L$11,$M$7,IF(ROUNDDOWN(D145,0)=$L$7,$N$7,$M$7))</f>
        <v>　レベル　2</v>
      </c>
      <c r="E147" s="668" t="s">
        <v>144</v>
      </c>
      <c r="F147" s="631"/>
      <c r="G147" s="631"/>
      <c r="H147" s="631"/>
      <c r="I147" s="631"/>
      <c r="J147" s="632"/>
    </row>
    <row r="148" spans="1:10">
      <c r="A148" s="1">
        <v>3</v>
      </c>
      <c r="D148" s="398" t="str">
        <f>IF(D145=$L$11,$M$8,IF(ROUNDDOWN(D145,0)=$L$8,$N$8,$M$8))</f>
        <v>■レベル　3</v>
      </c>
      <c r="E148" s="668" t="s">
        <v>328</v>
      </c>
      <c r="F148" s="631"/>
      <c r="G148" s="631"/>
      <c r="H148" s="631"/>
      <c r="I148" s="631"/>
      <c r="J148" s="632"/>
    </row>
    <row r="149" spans="1:10">
      <c r="A149" s="1" t="s">
        <v>201</v>
      </c>
      <c r="D149" s="398" t="str">
        <f>IF(D145=$L$11,$M$9,IF(ROUNDDOWN(D145,0)=$L$9,$N$9,$M$9))</f>
        <v>　レベル　4</v>
      </c>
      <c r="E149" s="668" t="s">
        <v>144</v>
      </c>
      <c r="F149" s="631"/>
      <c r="G149" s="631"/>
      <c r="H149" s="631"/>
      <c r="I149" s="631"/>
      <c r="J149" s="632"/>
    </row>
    <row r="150" spans="1:10">
      <c r="A150" s="1">
        <v>5</v>
      </c>
      <c r="D150" s="399" t="str">
        <f>IF(D145=$L$11,$M$10,IF(ROUNDDOWN(D145,0)=$L$10,$N$10,$M$10))</f>
        <v>　レベル　5</v>
      </c>
      <c r="E150" s="650" t="s">
        <v>399</v>
      </c>
      <c r="F150" s="633"/>
      <c r="G150" s="633"/>
      <c r="H150" s="633"/>
      <c r="I150" s="633"/>
      <c r="J150" s="634"/>
    </row>
    <row r="151" spans="1:10" ht="14.25" hidden="1" thickBot="1">
      <c r="A151" s="1" t="s">
        <v>440</v>
      </c>
      <c r="D151" s="397">
        <v>0</v>
      </c>
      <c r="E151" s="730" t="s">
        <v>237</v>
      </c>
      <c r="F151" s="451" t="s">
        <v>259</v>
      </c>
    </row>
    <row r="152" spans="1:10">
      <c r="A152" s="669"/>
      <c r="D152" s="731" t="s">
        <v>816</v>
      </c>
    </row>
    <row r="153" spans="1:10" ht="14.25" thickBot="1">
      <c r="A153" s="461"/>
      <c r="D153" s="635" t="s">
        <v>920</v>
      </c>
      <c r="E153" s="636" t="s">
        <v>467</v>
      </c>
      <c r="F153" s="616" t="s">
        <v>801</v>
      </c>
      <c r="G153" s="407"/>
      <c r="H153" s="407"/>
      <c r="I153" s="407"/>
      <c r="J153" s="410"/>
    </row>
    <row r="154" spans="1:10">
      <c r="A154" s="461"/>
      <c r="D154" s="507"/>
      <c r="E154" s="508">
        <v>1</v>
      </c>
      <c r="F154" s="958" t="s">
        <v>612</v>
      </c>
      <c r="G154" s="957"/>
      <c r="H154" s="957"/>
      <c r="I154" s="957"/>
      <c r="J154" s="949"/>
    </row>
    <row r="155" spans="1:10" ht="31.15" customHeight="1">
      <c r="A155" s="461"/>
      <c r="D155" s="402"/>
      <c r="E155" s="509">
        <v>2</v>
      </c>
      <c r="F155" s="956" t="s">
        <v>613</v>
      </c>
      <c r="G155" s="952"/>
      <c r="H155" s="952"/>
      <c r="I155" s="952"/>
      <c r="J155" s="951"/>
    </row>
    <row r="156" spans="1:10" ht="31.15" customHeight="1">
      <c r="A156" s="461"/>
      <c r="D156" s="402"/>
      <c r="E156" s="509">
        <v>3</v>
      </c>
      <c r="F156" s="956" t="s">
        <v>614</v>
      </c>
      <c r="G156" s="952"/>
      <c r="H156" s="952"/>
      <c r="I156" s="952"/>
      <c r="J156" s="951"/>
    </row>
    <row r="157" spans="1:10" ht="31.15" customHeight="1">
      <c r="A157" s="461"/>
      <c r="D157" s="402"/>
      <c r="E157" s="509">
        <v>4</v>
      </c>
      <c r="F157" s="956" t="s">
        <v>615</v>
      </c>
      <c r="G157" s="952"/>
      <c r="H157" s="952"/>
      <c r="I157" s="952"/>
      <c r="J157" s="951"/>
    </row>
    <row r="158" spans="1:10" ht="31.15" customHeight="1">
      <c r="A158" s="461"/>
      <c r="D158" s="402"/>
      <c r="E158" s="509">
        <v>5</v>
      </c>
      <c r="F158" s="956" t="s">
        <v>616</v>
      </c>
      <c r="G158" s="952"/>
      <c r="H158" s="952"/>
      <c r="I158" s="952"/>
      <c r="J158" s="951"/>
    </row>
    <row r="159" spans="1:10" ht="14.25" thickBot="1">
      <c r="A159" s="461"/>
      <c r="D159" s="612"/>
      <c r="E159" s="510">
        <v>6</v>
      </c>
      <c r="F159" s="474" t="s">
        <v>747</v>
      </c>
      <c r="G159" s="474"/>
      <c r="H159" s="474"/>
      <c r="I159" s="474"/>
      <c r="J159" s="409"/>
    </row>
    <row r="160" spans="1:10"/>
    <row r="161" spans="1:10" ht="15.75" thickBot="1">
      <c r="B161" s="726">
        <v>4.2</v>
      </c>
      <c r="C161" s="725" t="s">
        <v>402</v>
      </c>
      <c r="D161" s="723"/>
      <c r="J161" s="753" t="str">
        <f>IF(J162=0,$L$3,"")</f>
        <v/>
      </c>
    </row>
    <row r="162" spans="1:10" ht="14.25" hidden="1" thickBot="1">
      <c r="D162" s="392"/>
      <c r="E162" s="393"/>
      <c r="F162" s="393"/>
      <c r="G162" s="394"/>
      <c r="H162" s="395" t="s">
        <v>480</v>
      </c>
      <c r="I162" s="395"/>
      <c r="J162" s="396">
        <f>スコア!M29</f>
        <v>1</v>
      </c>
    </row>
    <row r="163" spans="1:10" ht="14.25" thickBot="1">
      <c r="D163" s="397">
        <v>3</v>
      </c>
      <c r="E163" s="436" t="s">
        <v>351</v>
      </c>
      <c r="F163" s="404"/>
      <c r="G163" s="404"/>
      <c r="H163" s="404"/>
      <c r="I163" s="404"/>
      <c r="J163" s="405"/>
    </row>
    <row r="164" spans="1:10">
      <c r="A164" s="1">
        <v>1</v>
      </c>
      <c r="D164" s="450" t="str">
        <f>IF(D163=$L$11,$M$6,IF(ROUNDDOWN(D163,0)=$L$6,$N$6,$M$6))</f>
        <v>　レベル　1</v>
      </c>
      <c r="E164" s="667" t="s">
        <v>904</v>
      </c>
      <c r="F164" s="473"/>
      <c r="G164" s="473"/>
      <c r="H164" s="473"/>
      <c r="I164" s="473"/>
      <c r="J164" s="408"/>
    </row>
    <row r="165" spans="1:10">
      <c r="A165" s="1" t="s">
        <v>440</v>
      </c>
      <c r="D165" s="398" t="str">
        <f>IF(D163=$L$11,$M$7,IF(ROUNDDOWN(D163,0)=$L$7,$N$7,$M$7))</f>
        <v>　レベル　2</v>
      </c>
      <c r="E165" s="668" t="s">
        <v>144</v>
      </c>
      <c r="F165" s="472"/>
      <c r="G165" s="472"/>
      <c r="H165" s="472"/>
      <c r="I165" s="472"/>
      <c r="J165" s="475"/>
    </row>
    <row r="166" spans="1:10">
      <c r="A166" s="1">
        <v>3</v>
      </c>
      <c r="D166" s="398" t="str">
        <f>IF(D163=$L$11,$M$8,IF(ROUNDDOWN(D163,0)=$L$8,$N$8,$M$8))</f>
        <v>■レベル　3</v>
      </c>
      <c r="E166" s="668" t="s">
        <v>901</v>
      </c>
      <c r="F166" s="472"/>
      <c r="G166" s="472"/>
      <c r="H166" s="472"/>
      <c r="I166" s="472"/>
      <c r="J166" s="475"/>
    </row>
    <row r="167" spans="1:10" ht="28.9" customHeight="1">
      <c r="A167" s="1">
        <v>4</v>
      </c>
      <c r="D167" s="398" t="str">
        <f>IF(D163=$L$11,$M$9,IF(ROUNDDOWN(D163,0)=$L$9,$N$9,$M$9))</f>
        <v>　レベル　4</v>
      </c>
      <c r="E167" s="950" t="s">
        <v>902</v>
      </c>
      <c r="F167" s="952"/>
      <c r="G167" s="952"/>
      <c r="H167" s="952"/>
      <c r="I167" s="952"/>
      <c r="J167" s="951"/>
    </row>
    <row r="168" spans="1:10" ht="28.9" customHeight="1">
      <c r="A168" s="1">
        <v>5</v>
      </c>
      <c r="D168" s="399" t="str">
        <f>IF(D163=$L$11,$M$10,IF(ROUNDDOWN(D163,0)=$L$10,$N$10,$M$10))</f>
        <v>　レベル　5</v>
      </c>
      <c r="E168" s="941" t="s">
        <v>903</v>
      </c>
      <c r="F168" s="942"/>
      <c r="G168" s="942"/>
      <c r="H168" s="942"/>
      <c r="I168" s="942"/>
      <c r="J168" s="943"/>
    </row>
    <row r="169" spans="1:10">
      <c r="A169" s="1" t="s">
        <v>440</v>
      </c>
    </row>
    <row r="170" spans="1:10"/>
    <row r="171" spans="1:10"/>
    <row r="172" spans="1:10"/>
    <row r="173" spans="1:10"/>
    <row r="174" spans="1:10"/>
    <row r="175" spans="1:10"/>
    <row r="176" spans="1:10"/>
    <row r="177"/>
    <row r="178"/>
    <row r="179"/>
  </sheetData>
  <sheetProtection algorithmName="SHA-512" hashValue="HNOdP0qW2qTqYoRIxCFmu+faIWva/BbmYuMS3W+DQV21R+qDdJYgBFxBgGSkSVlRVe/jgnM5jc77ALVz0cKMcA==" saltValue="7opQ6zSj4O/oSweuIsKZAg==" spinCount="100000" sheet="1" objects="1" scenarios="1"/>
  <mergeCells count="44">
    <mergeCell ref="J78:J82"/>
    <mergeCell ref="E37:E39"/>
    <mergeCell ref="D37:D39"/>
    <mergeCell ref="E29:G29"/>
    <mergeCell ref="E30:G30"/>
    <mergeCell ref="E31:G31"/>
    <mergeCell ref="E32:G32"/>
    <mergeCell ref="E33:G33"/>
    <mergeCell ref="F39:I39"/>
    <mergeCell ref="H30:J30"/>
    <mergeCell ref="H31:J31"/>
    <mergeCell ref="H32:J32"/>
    <mergeCell ref="H33:J33"/>
    <mergeCell ref="F38:I38"/>
    <mergeCell ref="J68:J72"/>
    <mergeCell ref="J59:J63"/>
    <mergeCell ref="E110:J110"/>
    <mergeCell ref="E167:J167"/>
    <mergeCell ref="E168:J168"/>
    <mergeCell ref="J98:J102"/>
    <mergeCell ref="F158:J158"/>
    <mergeCell ref="E108:J108"/>
    <mergeCell ref="E111:J111"/>
    <mergeCell ref="E112:J112"/>
    <mergeCell ref="F154:J154"/>
    <mergeCell ref="F155:J155"/>
    <mergeCell ref="F156:J156"/>
    <mergeCell ref="F157:J157"/>
    <mergeCell ref="E102:I102"/>
    <mergeCell ref="J127:J131"/>
    <mergeCell ref="J136:J140"/>
    <mergeCell ref="E139:I139"/>
    <mergeCell ref="D27:D28"/>
    <mergeCell ref="D57:D58"/>
    <mergeCell ref="E72:I72"/>
    <mergeCell ref="E58:F58"/>
    <mergeCell ref="H58:I58"/>
    <mergeCell ref="H59:I59"/>
    <mergeCell ref="H60:I60"/>
    <mergeCell ref="E60:G60"/>
    <mergeCell ref="E61:G61"/>
    <mergeCell ref="E62:G62"/>
    <mergeCell ref="H61:I61"/>
    <mergeCell ref="H62:I62"/>
  </mergeCells>
  <phoneticPr fontId="23"/>
  <conditionalFormatting sqref="D9">
    <cfRule type="expression" dxfId="115" priority="38" stopIfTrue="1">
      <formula>AND(OR(D9&lt;1,D9&gt;5),D9&lt;&gt;0)</formula>
    </cfRule>
    <cfRule type="expression" dxfId="114" priority="39" stopIfTrue="1">
      <formula>J8&gt;0</formula>
    </cfRule>
  </conditionalFormatting>
  <conditionalFormatting sqref="D18">
    <cfRule type="expression" dxfId="113" priority="12" stopIfTrue="1">
      <formula>AND(OR(D18&lt;1,D18&gt;5),D18&lt;&gt;0)</formula>
    </cfRule>
    <cfRule type="expression" dxfId="112" priority="13" stopIfTrue="1">
      <formula>J17&gt;0</formula>
    </cfRule>
  </conditionalFormatting>
  <conditionalFormatting sqref="D34">
    <cfRule type="expression" dxfId="111" priority="41" stopIfTrue="1">
      <formula>AND(OR(D34&lt;1,D34&gt;5),D34&lt;&gt;0)</formula>
    </cfRule>
    <cfRule type="expression" dxfId="110" priority="42" stopIfTrue="1">
      <formula>AND(J26&gt;0,F34=$N$4)</formula>
    </cfRule>
  </conditionalFormatting>
  <conditionalFormatting sqref="D37 D40:D43">
    <cfRule type="expression" dxfId="109" priority="43" stopIfTrue="1">
      <formula>AND($J$26&gt;0,$F$34=$N$3)</formula>
    </cfRule>
  </conditionalFormatting>
  <conditionalFormatting sqref="D48">
    <cfRule type="expression" dxfId="108" priority="1" stopIfTrue="1">
      <formula>AND(OR(D48&lt;1,D48&gt;5),D48&lt;&gt;0)</formula>
    </cfRule>
    <cfRule type="expression" dxfId="107" priority="2" stopIfTrue="1">
      <formula>J47&gt;0</formula>
    </cfRule>
  </conditionalFormatting>
  <conditionalFormatting sqref="D57">
    <cfRule type="expression" dxfId="106" priority="30" stopIfTrue="1">
      <formula>AND(OR(D57&lt;1,D57&gt;5),D57&lt;&gt;0)</formula>
    </cfRule>
    <cfRule type="expression" dxfId="105" priority="31" stopIfTrue="1">
      <formula>J56&gt;0</formula>
    </cfRule>
  </conditionalFormatting>
  <conditionalFormatting sqref="D67">
    <cfRule type="expression" dxfId="104" priority="32" stopIfTrue="1">
      <formula>AND(OR(D67&lt;1,D67&gt;5),D67&lt;&gt;0)</formula>
    </cfRule>
    <cfRule type="expression" dxfId="103" priority="33" stopIfTrue="1">
      <formula>J66&gt;0</formula>
    </cfRule>
  </conditionalFormatting>
  <conditionalFormatting sqref="D83">
    <cfRule type="expression" dxfId="102" priority="7" stopIfTrue="1">
      <formula>AND(OR(D83&lt;1,D83&gt;5),D83&lt;&gt;0)</formula>
    </cfRule>
    <cfRule type="expression" dxfId="101" priority="8" stopIfTrue="1">
      <formula>AND(J76&gt;0,F83=$N$4)</formula>
    </cfRule>
  </conditionalFormatting>
  <conditionalFormatting sqref="D86:D92">
    <cfRule type="expression" dxfId="100" priority="29" stopIfTrue="1">
      <formula>$J$115&gt;0</formula>
    </cfRule>
  </conditionalFormatting>
  <conditionalFormatting sqref="D97">
    <cfRule type="expression" dxfId="99" priority="24" stopIfTrue="1">
      <formula>AND(OR(D97&lt;1,D97&gt;5),D97&lt;&gt;0)</formula>
    </cfRule>
    <cfRule type="expression" dxfId="98" priority="25" stopIfTrue="1">
      <formula>J96&gt;0</formula>
    </cfRule>
  </conditionalFormatting>
  <conditionalFormatting sqref="D107 D126 D135 D145">
    <cfRule type="expression" dxfId="97" priority="21" stopIfTrue="1">
      <formula>AND(OR(D107&lt;1,D107&gt;5),D107&lt;&gt;0)</formula>
    </cfRule>
    <cfRule type="expression" dxfId="96" priority="22" stopIfTrue="1">
      <formula>J106&gt;0</formula>
    </cfRule>
  </conditionalFormatting>
  <conditionalFormatting sqref="D116">
    <cfRule type="expression" dxfId="95" priority="19" stopIfTrue="1">
      <formula>AND(OR(D116&lt;1,D116&gt;5),D116&lt;&gt;0)</formula>
    </cfRule>
    <cfRule type="expression" dxfId="94" priority="20" stopIfTrue="1">
      <formula>J115&gt;0</formula>
    </cfRule>
  </conditionalFormatting>
  <conditionalFormatting sqref="D151">
    <cfRule type="expression" dxfId="93" priority="5" stopIfTrue="1">
      <formula>AND(OR(D151&lt;1,D151&gt;5),D151&lt;&gt;0)</formula>
    </cfRule>
    <cfRule type="expression" dxfId="92" priority="6" stopIfTrue="1">
      <formula>AND(J143&gt;0,F151=$N$4)</formula>
    </cfRule>
  </conditionalFormatting>
  <conditionalFormatting sqref="D154:D159">
    <cfRule type="expression" dxfId="91" priority="23" stopIfTrue="1">
      <formula>AND($J$144&gt;0,$F$151=$N$3)</formula>
    </cfRule>
  </conditionalFormatting>
  <conditionalFormatting sqref="D163">
    <cfRule type="expression" dxfId="90" priority="14" stopIfTrue="1">
      <formula>AND(OR(D163&lt;1,D163&gt;5),D163&lt;&gt;0)</formula>
    </cfRule>
    <cfRule type="expression" dxfId="89" priority="15" stopIfTrue="1">
      <formula>J162&gt;0</formula>
    </cfRule>
  </conditionalFormatting>
  <conditionalFormatting sqref="F34">
    <cfRule type="expression" dxfId="88" priority="40">
      <formula>J26&gt;0</formula>
    </cfRule>
  </conditionalFormatting>
  <conditionalFormatting sqref="F83">
    <cfRule type="expression" dxfId="87" priority="9">
      <formula>J76&gt;0</formula>
    </cfRule>
  </conditionalFormatting>
  <conditionalFormatting sqref="F151">
    <cfRule type="expression" dxfId="86" priority="4">
      <formula>J144&gt;0</formula>
    </cfRule>
  </conditionalFormatting>
  <dataValidations count="8">
    <dataValidation type="list" allowBlank="1" showInputMessage="1" sqref="D34 D83 D151" xr:uid="{00000000-0002-0000-0700-000006000000}">
      <formula1>A29:A34</formula1>
    </dataValidation>
    <dataValidation type="list" allowBlank="1" showInputMessage="1" showErrorMessage="1" sqref="F34 F83 F151" xr:uid="{00000000-0002-0000-0700-000005000000}">
      <formula1>$N$3:$N$4</formula1>
    </dataValidation>
    <dataValidation type="list" allowBlank="1" showInputMessage="1" sqref="D9 D18 D67 D97 D107 D116 D145 D135 D126 D163 D48" xr:uid="{00000000-0002-0000-0700-000002000000}">
      <formula1>A10:A15</formula1>
    </dataValidation>
    <dataValidation allowBlank="1" showInputMessage="1" sqref="D27 D77" xr:uid="{00000000-0002-0000-0700-000001000000}"/>
    <dataValidation type="list" allowBlank="1" showInputMessage="1" showErrorMessage="1" sqref="D154:D159 D86:D92" xr:uid="{00000000-0002-0000-0700-000000000000}">
      <formula1>"○,　"</formula1>
    </dataValidation>
    <dataValidation type="list" allowBlank="1" showInputMessage="1" sqref="D57" xr:uid="{00000000-0002-0000-0800-000005000000}">
      <formula1>A59:A64</formula1>
    </dataValidation>
    <dataValidation type="list" allowBlank="1" showInputMessage="1" showErrorMessage="1" sqref="D40:D43" xr:uid="{8C22A345-FF8C-487E-ADD8-2F7392079C5F}">
      <formula1>J40:K40</formula1>
    </dataValidation>
    <dataValidation type="list" allowBlank="1" showInputMessage="1" showErrorMessage="1" sqref="D37" xr:uid="{E7888ED9-833C-46BB-BF52-F9A591144F76}">
      <formula1>$J$37:$J$39</formula1>
    </dataValidation>
  </dataValidations>
  <pageMargins left="0.7" right="0.7" top="0.75" bottom="0.75" header="0.3" footer="0.3"/>
  <pageSetup paperSize="9" scale="85" fitToHeight="0" orientation="portrait" horizontalDpi="1200" verticalDpi="1200" r:id="rId1"/>
  <rowBreaks count="1" manualBreakCount="1">
    <brk id="122"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5FA1B-77ED-44B4-8638-57B12FC2D692}">
  <sheetPr>
    <pageSetUpPr fitToPage="1"/>
  </sheetPr>
  <dimension ref="A1:P394"/>
  <sheetViews>
    <sheetView showGridLines="0" topLeftCell="B100" zoomScale="120" zoomScaleNormal="120" workbookViewId="0">
      <selection activeCell="E115" sqref="E115"/>
    </sheetView>
  </sheetViews>
  <sheetFormatPr defaultColWidth="0" defaultRowHeight="13.5" zeroHeight="1"/>
  <cols>
    <col min="1" max="1" width="8.875" hidden="1" customWidth="1"/>
    <col min="2" max="2" width="4.5" customWidth="1"/>
    <col min="3" max="3" width="2" customWidth="1"/>
    <col min="4" max="10" width="13.75" customWidth="1"/>
    <col min="11" max="11" width="1.625" customWidth="1"/>
    <col min="12" max="16" width="0" hidden="1" customWidth="1"/>
    <col min="17" max="16384" width="8.875" hidden="1"/>
  </cols>
  <sheetData>
    <row r="1" spans="1:16">
      <c r="A1" s="461"/>
      <c r="D1" s="386"/>
      <c r="E1" s="386"/>
      <c r="G1" s="387" t="s">
        <v>240</v>
      </c>
      <c r="H1" s="497" t="str">
        <f>メイン!C11</f>
        <v>○○ビル</v>
      </c>
      <c r="I1" s="497"/>
      <c r="J1" s="471"/>
      <c r="K1" s="386"/>
      <c r="L1" t="s">
        <v>123</v>
      </c>
    </row>
    <row r="2" spans="1:16" ht="14.25" thickBot="1">
      <c r="A2" s="461"/>
      <c r="D2" s="388"/>
      <c r="E2" s="388"/>
      <c r="F2" s="388"/>
      <c r="G2" s="388"/>
      <c r="H2" s="388"/>
      <c r="I2" s="388"/>
      <c r="J2" s="388"/>
      <c r="K2" s="386"/>
    </row>
    <row r="3" spans="1:16" ht="18.75" thickBot="1">
      <c r="A3" s="461"/>
      <c r="B3" s="412" t="s">
        <v>811</v>
      </c>
      <c r="D3" s="388"/>
      <c r="E3" s="388"/>
      <c r="F3" s="388"/>
      <c r="G3" s="390"/>
      <c r="H3" s="391" t="s">
        <v>230</v>
      </c>
      <c r="K3" s="386"/>
      <c r="L3" t="s">
        <v>131</v>
      </c>
      <c r="N3" s="461" t="s">
        <v>260</v>
      </c>
    </row>
    <row r="4" spans="1:16">
      <c r="A4" s="461"/>
      <c r="D4" s="388"/>
      <c r="E4" s="388"/>
      <c r="F4" s="388"/>
      <c r="G4" s="388"/>
      <c r="H4" s="388"/>
      <c r="I4" s="388"/>
      <c r="J4" s="388"/>
      <c r="K4" s="386"/>
      <c r="M4" t="s">
        <v>155</v>
      </c>
      <c r="N4" t="s">
        <v>156</v>
      </c>
    </row>
    <row r="5" spans="1:16" ht="15">
      <c r="B5" s="726">
        <v>1</v>
      </c>
      <c r="C5" s="725" t="s">
        <v>812</v>
      </c>
      <c r="D5" s="723"/>
      <c r="J5" s="753"/>
      <c r="K5" s="729"/>
    </row>
    <row r="6" spans="1:16" ht="15">
      <c r="B6" s="726">
        <v>1.1000000000000001</v>
      </c>
      <c r="C6" s="725" t="s">
        <v>404</v>
      </c>
      <c r="D6" s="723"/>
      <c r="J6" s="753" t="str">
        <f>IF(J7=0,$L$3,"")</f>
        <v/>
      </c>
      <c r="K6" s="729"/>
      <c r="L6">
        <v>1</v>
      </c>
      <c r="M6" t="s">
        <v>113</v>
      </c>
      <c r="N6" t="s">
        <v>114</v>
      </c>
      <c r="O6" s="461"/>
      <c r="P6" s="461"/>
    </row>
    <row r="7" spans="1:16" hidden="1">
      <c r="D7" s="392"/>
      <c r="E7" s="393"/>
      <c r="F7" s="394"/>
      <c r="G7" s="394"/>
      <c r="H7" s="395" t="s">
        <v>480</v>
      </c>
      <c r="I7" s="395"/>
      <c r="J7" s="396">
        <f>スコア!M32</f>
        <v>1</v>
      </c>
      <c r="L7">
        <v>2</v>
      </c>
      <c r="M7" t="s">
        <v>124</v>
      </c>
      <c r="N7" t="s">
        <v>125</v>
      </c>
      <c r="O7" s="461"/>
      <c r="P7" s="461"/>
    </row>
    <row r="8" spans="1:16">
      <c r="D8" s="641">
        <f>D16</f>
        <v>3</v>
      </c>
      <c r="E8" s="404" t="s">
        <v>351</v>
      </c>
      <c r="F8" s="404"/>
      <c r="G8" s="404"/>
      <c r="H8" s="404"/>
      <c r="I8" s="404"/>
      <c r="J8" s="500" t="s">
        <v>388</v>
      </c>
      <c r="L8">
        <v>3</v>
      </c>
      <c r="M8" t="s">
        <v>126</v>
      </c>
      <c r="N8" t="s">
        <v>127</v>
      </c>
      <c r="O8" s="461"/>
      <c r="P8" s="461"/>
    </row>
    <row r="9" spans="1:16">
      <c r="A9" s="1">
        <v>1</v>
      </c>
      <c r="D9" s="398" t="str">
        <f>IF(D8=$L$11,$M$6,IF(ROUNDDOWN(D8,0)=$L$6,$N$6,$M$6))</f>
        <v>　レベル　1</v>
      </c>
      <c r="E9" s="667" t="s">
        <v>997</v>
      </c>
      <c r="F9" s="473"/>
      <c r="G9" s="473"/>
      <c r="H9" s="473"/>
      <c r="I9" s="473"/>
      <c r="J9" s="953" t="s">
        <v>517</v>
      </c>
      <c r="L9">
        <v>4</v>
      </c>
      <c r="M9" t="s">
        <v>116</v>
      </c>
      <c r="N9" t="s">
        <v>117</v>
      </c>
      <c r="O9" s="461"/>
      <c r="P9" s="461"/>
    </row>
    <row r="10" spans="1:16">
      <c r="A10" s="1">
        <v>2</v>
      </c>
      <c r="D10" s="398" t="str">
        <f>IF(D8=$L$11,$M$7,IF(ROUNDDOWN(D8,0)=$L$7,$N$7,$M$7))</f>
        <v>　レベル　2</v>
      </c>
      <c r="E10" s="652" t="s">
        <v>689</v>
      </c>
      <c r="F10" s="564"/>
      <c r="G10" s="564"/>
      <c r="H10" s="564"/>
      <c r="I10" s="565"/>
      <c r="J10" s="954"/>
      <c r="L10">
        <v>5</v>
      </c>
      <c r="M10" t="s">
        <v>119</v>
      </c>
      <c r="N10" t="s">
        <v>120</v>
      </c>
      <c r="O10" s="461"/>
      <c r="P10" s="461"/>
    </row>
    <row r="11" spans="1:16">
      <c r="A11" s="1">
        <v>3</v>
      </c>
      <c r="D11" s="398" t="str">
        <f>IF(D8=$L$11,$M$8,IF(ROUNDDOWN(D8,0)=$L$8,$N$8,$M$8))</f>
        <v>■レベル　3</v>
      </c>
      <c r="E11" s="652" t="s">
        <v>690</v>
      </c>
      <c r="F11" s="564"/>
      <c r="G11" s="564"/>
      <c r="H11" s="564"/>
      <c r="I11" s="565"/>
      <c r="J11" s="954"/>
      <c r="L11">
        <v>0</v>
      </c>
      <c r="M11" t="s">
        <v>115</v>
      </c>
      <c r="N11" t="s">
        <v>115</v>
      </c>
      <c r="O11" s="461"/>
      <c r="P11" s="461"/>
    </row>
    <row r="12" spans="1:16">
      <c r="A12" s="1">
        <v>4</v>
      </c>
      <c r="D12" s="398" t="str">
        <f>IF(D8=$L$11,$M$9,IF(ROUNDDOWN(D8,0)=$L$9,$N$9,$M$9))</f>
        <v>　レベル　4</v>
      </c>
      <c r="E12" s="652" t="s">
        <v>691</v>
      </c>
      <c r="F12" s="564"/>
      <c r="G12" s="564"/>
      <c r="H12" s="564"/>
      <c r="I12" s="565"/>
      <c r="J12" s="954"/>
    </row>
    <row r="13" spans="1:16" ht="25.15" customHeight="1" thickBot="1">
      <c r="A13" s="1">
        <v>5</v>
      </c>
      <c r="D13" s="399" t="str">
        <f>IF(D8=$L$11,$M$10,IF(ROUNDDOWN(D8,0)=$L$10,$N$10,$M$10))</f>
        <v>　レベル　5</v>
      </c>
      <c r="E13" s="941" t="s">
        <v>692</v>
      </c>
      <c r="F13" s="942"/>
      <c r="G13" s="942"/>
      <c r="H13" s="942"/>
      <c r="I13" s="943"/>
      <c r="J13" s="955"/>
    </row>
    <row r="14" spans="1:16" ht="14.25" thickBot="1">
      <c r="A14" s="1" t="s">
        <v>440</v>
      </c>
      <c r="D14" s="397">
        <v>0</v>
      </c>
      <c r="E14" s="730" t="s">
        <v>237</v>
      </c>
      <c r="F14" s="451" t="s">
        <v>259</v>
      </c>
    </row>
    <row r="15" spans="1:16">
      <c r="D15" s="731" t="s">
        <v>816</v>
      </c>
    </row>
    <row r="16" spans="1:16" ht="14.25" thickBot="1">
      <c r="D16" s="611">
        <f>IF(F14=$N$3,IF(E24&lt;1,1,IF(E24&lt;=2,2,IF(E24=3,3,IF(E24=4,4,IF(E24&gt;=5,5))))),D14)</f>
        <v>3</v>
      </c>
      <c r="E16" s="407" t="s">
        <v>499</v>
      </c>
      <c r="F16" s="407"/>
      <c r="G16" s="616" t="s">
        <v>497</v>
      </c>
      <c r="H16" s="506"/>
      <c r="I16" s="506"/>
      <c r="J16" s="411" t="s">
        <v>406</v>
      </c>
    </row>
    <row r="17" spans="1:10" ht="38.450000000000003" customHeight="1">
      <c r="D17" s="512">
        <v>2</v>
      </c>
      <c r="E17" s="981" t="s">
        <v>317</v>
      </c>
      <c r="F17" s="982"/>
      <c r="G17" s="958" t="s">
        <v>540</v>
      </c>
      <c r="H17" s="957"/>
      <c r="I17" s="949"/>
      <c r="J17" s="501">
        <v>2</v>
      </c>
    </row>
    <row r="18" spans="1:10">
      <c r="D18" s="513"/>
      <c r="E18" s="983" t="s">
        <v>316</v>
      </c>
      <c r="F18" s="984"/>
      <c r="G18" s="956" t="s">
        <v>315</v>
      </c>
      <c r="H18" s="952"/>
      <c r="I18" s="951"/>
      <c r="J18" s="502">
        <v>1</v>
      </c>
    </row>
    <row r="19" spans="1:10" ht="35.450000000000003" customHeight="1">
      <c r="D19" s="513">
        <v>1</v>
      </c>
      <c r="E19" s="983" t="s">
        <v>314</v>
      </c>
      <c r="F19" s="984"/>
      <c r="G19" s="956" t="s">
        <v>541</v>
      </c>
      <c r="H19" s="952"/>
      <c r="I19" s="951"/>
      <c r="J19" s="502">
        <v>1</v>
      </c>
    </row>
    <row r="20" spans="1:10" ht="27" customHeight="1">
      <c r="D20" s="513"/>
      <c r="E20" s="983" t="s">
        <v>313</v>
      </c>
      <c r="F20" s="984"/>
      <c r="G20" s="956" t="s">
        <v>312</v>
      </c>
      <c r="H20" s="952"/>
      <c r="I20" s="951"/>
      <c r="J20" s="502">
        <v>1</v>
      </c>
    </row>
    <row r="21" spans="1:10" ht="39" customHeight="1">
      <c r="D21" s="513"/>
      <c r="E21" s="983" t="s">
        <v>311</v>
      </c>
      <c r="F21" s="984"/>
      <c r="G21" s="956" t="s">
        <v>542</v>
      </c>
      <c r="H21" s="952"/>
      <c r="I21" s="951"/>
      <c r="J21" s="502">
        <v>1</v>
      </c>
    </row>
    <row r="22" spans="1:10" ht="37.15" customHeight="1">
      <c r="D22" s="513"/>
      <c r="E22" s="983" t="s">
        <v>310</v>
      </c>
      <c r="F22" s="984"/>
      <c r="G22" s="956" t="s">
        <v>543</v>
      </c>
      <c r="H22" s="952"/>
      <c r="I22" s="951"/>
      <c r="J22" s="502">
        <v>1</v>
      </c>
    </row>
    <row r="23" spans="1:10" ht="14.25" thickBot="1">
      <c r="D23" s="514"/>
      <c r="E23" s="979" t="s">
        <v>405</v>
      </c>
      <c r="F23" s="980"/>
      <c r="G23" s="472" t="s">
        <v>518</v>
      </c>
      <c r="H23" s="472"/>
      <c r="I23" s="472"/>
      <c r="J23" s="503">
        <v>1</v>
      </c>
    </row>
    <row r="24" spans="1:10" ht="14.25">
      <c r="D24" s="454" t="s">
        <v>262</v>
      </c>
      <c r="E24" s="515">
        <f>SUM(D17:D23)</f>
        <v>3</v>
      </c>
      <c r="F24" s="452" t="s">
        <v>261</v>
      </c>
      <c r="G24" s="452"/>
      <c r="H24" s="498"/>
      <c r="I24" s="498"/>
      <c r="J24" s="499"/>
    </row>
    <row r="25" spans="1:10"/>
    <row r="26" spans="1:10" ht="15">
      <c r="B26" s="726">
        <v>1.2</v>
      </c>
      <c r="C26" s="725" t="s">
        <v>887</v>
      </c>
      <c r="D26" s="723"/>
      <c r="J26" s="753"/>
    </row>
    <row r="27" spans="1:10" ht="15">
      <c r="B27" s="726"/>
      <c r="C27" s="725"/>
      <c r="D27" s="723" t="s">
        <v>905</v>
      </c>
      <c r="J27" s="753" t="str">
        <f>IF(J28=0,$L$3,"")</f>
        <v/>
      </c>
    </row>
    <row r="28" spans="1:10" hidden="1">
      <c r="D28" s="392"/>
      <c r="E28" s="393"/>
      <c r="F28" s="394"/>
      <c r="G28" s="394"/>
      <c r="H28" s="395" t="s">
        <v>480</v>
      </c>
      <c r="I28" s="395"/>
      <c r="J28" s="396">
        <f>スコア!M33</f>
        <v>1</v>
      </c>
    </row>
    <row r="29" spans="1:10">
      <c r="D29" s="977">
        <f>D38</f>
        <v>3</v>
      </c>
      <c r="E29" s="404" t="s">
        <v>351</v>
      </c>
      <c r="F29" s="404"/>
      <c r="G29" s="404"/>
      <c r="H29" s="404"/>
      <c r="I29" s="404"/>
      <c r="J29" s="405"/>
    </row>
    <row r="30" spans="1:10">
      <c r="D30" s="978"/>
      <c r="E30" s="947" t="s">
        <v>355</v>
      </c>
      <c r="F30" s="946"/>
      <c r="G30" s="613"/>
      <c r="H30" s="986" t="s">
        <v>463</v>
      </c>
      <c r="I30" s="947"/>
      <c r="J30" s="986"/>
    </row>
    <row r="31" spans="1:10">
      <c r="A31" s="1">
        <v>1</v>
      </c>
      <c r="D31" s="398" t="str">
        <f>IF(D29=$L$11,$M$6,IF(ROUNDDOWN(D29,0)=$L$6,$N$6,$M$6))</f>
        <v>　レベル　1</v>
      </c>
      <c r="E31" s="667" t="s">
        <v>144</v>
      </c>
      <c r="F31" s="473"/>
      <c r="G31" s="473"/>
      <c r="H31" s="667" t="s">
        <v>164</v>
      </c>
      <c r="I31" s="473"/>
      <c r="J31" s="408"/>
    </row>
    <row r="32" spans="1:10">
      <c r="A32" s="1">
        <v>2</v>
      </c>
      <c r="D32" s="398" t="str">
        <f>IF(D29=$L$11,$M$7,IF(ROUNDDOWN(D29,0)=$L$7,$N$7,$M$7))</f>
        <v>　レベル　2</v>
      </c>
      <c r="E32" s="668" t="s">
        <v>13</v>
      </c>
      <c r="F32" s="472"/>
      <c r="G32" s="472"/>
      <c r="H32" s="668" t="s">
        <v>460</v>
      </c>
      <c r="I32" s="472"/>
      <c r="J32" s="475"/>
    </row>
    <row r="33" spans="1:10">
      <c r="A33" s="1">
        <v>3</v>
      </c>
      <c r="D33" s="398" t="str">
        <f>IF(D29=$L$11,$M$8,IF(ROUNDDOWN(D29,0)=$L$8,$N$8,$M$8))</f>
        <v>■レベル　3</v>
      </c>
      <c r="E33" s="668" t="s">
        <v>460</v>
      </c>
      <c r="F33" s="472"/>
      <c r="G33" s="472"/>
      <c r="H33" s="668" t="s">
        <v>321</v>
      </c>
      <c r="I33" s="472"/>
      <c r="J33" s="475"/>
    </row>
    <row r="34" spans="1:10">
      <c r="A34" s="1">
        <v>4</v>
      </c>
      <c r="D34" s="398" t="str">
        <f>IF(D29=$L$11,$M$9,IF(ROUNDDOWN(D29,0)=$L$9,$N$9,$M$9))</f>
        <v>　レベル　4</v>
      </c>
      <c r="E34" s="668" t="s">
        <v>321</v>
      </c>
      <c r="F34" s="472"/>
      <c r="G34" s="472"/>
      <c r="H34" s="668" t="s">
        <v>320</v>
      </c>
      <c r="I34" s="472"/>
      <c r="J34" s="475"/>
    </row>
    <row r="35" spans="1:10">
      <c r="A35" s="1">
        <v>5</v>
      </c>
      <c r="D35" s="399" t="str">
        <f>IF(D29=$L$11,$M$10,IF(ROUNDDOWN(D29,0)=$L$10,$N$10,$M$10))</f>
        <v>　レベル　5</v>
      </c>
      <c r="E35" s="650" t="s">
        <v>320</v>
      </c>
      <c r="F35" s="474"/>
      <c r="G35" s="474"/>
      <c r="H35" s="650" t="s">
        <v>319</v>
      </c>
      <c r="I35" s="474"/>
      <c r="J35" s="409"/>
    </row>
    <row r="36" spans="1:10" ht="14.25" hidden="1" thickBot="1">
      <c r="A36" s="1" t="s">
        <v>440</v>
      </c>
      <c r="D36" s="397">
        <v>0</v>
      </c>
      <c r="E36" s="730" t="s">
        <v>237</v>
      </c>
      <c r="F36" s="451" t="s">
        <v>259</v>
      </c>
    </row>
    <row r="37" spans="1:10">
      <c r="D37" s="731" t="s">
        <v>816</v>
      </c>
    </row>
    <row r="38" spans="1:10" ht="14.25" thickBot="1">
      <c r="D38" s="611">
        <f>IF(F36=N3,IF(メイン!C46="パターン１",IF(E43=0,2,IF(E43=1,3,IF(E43=2,4,IF(E43&gt;2,5)))),IF(E43=0,1,IF(E43=1,2,IF(E43=2,3,IF(E43=3,4,IF(E43&gt;=4,5)))))),D36)</f>
        <v>3</v>
      </c>
      <c r="E38" s="617" t="s">
        <v>499</v>
      </c>
      <c r="F38" s="616" t="s">
        <v>497</v>
      </c>
      <c r="G38" s="407"/>
      <c r="H38" s="407"/>
      <c r="I38" s="407"/>
      <c r="J38" s="410"/>
    </row>
    <row r="39" spans="1:10" ht="38.450000000000003" customHeight="1">
      <c r="D39" s="507"/>
      <c r="E39" s="508">
        <v>1</v>
      </c>
      <c r="F39" s="958" t="s">
        <v>682</v>
      </c>
      <c r="G39" s="957"/>
      <c r="H39" s="957"/>
      <c r="I39" s="957"/>
      <c r="J39" s="949"/>
    </row>
    <row r="40" spans="1:10" ht="49.15" customHeight="1">
      <c r="D40" s="402" t="s">
        <v>238</v>
      </c>
      <c r="E40" s="509">
        <v>2</v>
      </c>
      <c r="F40" s="956" t="s">
        <v>531</v>
      </c>
      <c r="G40" s="952"/>
      <c r="H40" s="952"/>
      <c r="I40" s="952"/>
      <c r="J40" s="951"/>
    </row>
    <row r="41" spans="1:10" ht="38.450000000000003" customHeight="1">
      <c r="D41" s="402" t="s">
        <v>238</v>
      </c>
      <c r="E41" s="509">
        <v>3</v>
      </c>
      <c r="F41" s="956" t="s">
        <v>683</v>
      </c>
      <c r="G41" s="952"/>
      <c r="H41" s="952"/>
      <c r="I41" s="952"/>
      <c r="J41" s="951"/>
    </row>
    <row r="42" spans="1:10" ht="14.25" thickBot="1">
      <c r="D42" s="612"/>
      <c r="E42" s="510">
        <v>4</v>
      </c>
      <c r="F42" s="985" t="s">
        <v>532</v>
      </c>
      <c r="G42" s="942"/>
      <c r="H42" s="942"/>
      <c r="I42" s="942"/>
      <c r="J42" s="943"/>
    </row>
    <row r="43" spans="1:10" ht="14.25">
      <c r="D43" s="454" t="s">
        <v>262</v>
      </c>
      <c r="E43" s="498">
        <f>COUNTIF(D39:D42,$M$4)</f>
        <v>2</v>
      </c>
      <c r="F43" s="498"/>
      <c r="G43" s="498"/>
      <c r="H43" s="498"/>
      <c r="I43" s="498"/>
      <c r="J43" s="499"/>
    </row>
    <row r="44" spans="1:10"/>
    <row r="45" spans="1:10" ht="15">
      <c r="B45" s="726"/>
      <c r="C45" s="725"/>
      <c r="D45" s="723" t="s">
        <v>906</v>
      </c>
      <c r="J45" s="753" t="str">
        <f>IF(J46=0,$L$3,"")</f>
        <v/>
      </c>
    </row>
    <row r="46" spans="1:10" hidden="1">
      <c r="D46" s="392"/>
      <c r="E46" s="393"/>
      <c r="F46" s="394"/>
      <c r="G46" s="394"/>
      <c r="H46" s="395" t="s">
        <v>480</v>
      </c>
      <c r="I46" s="395"/>
      <c r="J46" s="396">
        <f>スコア!M34</f>
        <v>1</v>
      </c>
    </row>
    <row r="47" spans="1:10">
      <c r="D47" s="641">
        <f>D55</f>
        <v>3</v>
      </c>
      <c r="E47" s="436" t="s">
        <v>351</v>
      </c>
      <c r="F47" s="404"/>
      <c r="G47" s="404"/>
      <c r="H47" s="404"/>
      <c r="I47" s="404"/>
      <c r="J47" s="405"/>
    </row>
    <row r="48" spans="1:10">
      <c r="A48" s="1" t="s">
        <v>440</v>
      </c>
      <c r="D48" s="398" t="str">
        <f>IF(D47=$L$11,$M$6,IF(ROUNDDOWN(D47,0)=$L$6,$N$6,$M$6))</f>
        <v>　レベル　1</v>
      </c>
      <c r="E48" s="668" t="s">
        <v>144</v>
      </c>
      <c r="F48" s="473"/>
      <c r="G48" s="473"/>
      <c r="H48" s="473"/>
      <c r="I48" s="473"/>
      <c r="J48" s="408"/>
    </row>
    <row r="49" spans="1:10">
      <c r="A49" s="1">
        <v>2</v>
      </c>
      <c r="D49" s="398" t="str">
        <f>IF(D47=$L$11,$M$7,IF(ROUNDDOWN(D47,0)=$L$7,$N$7,$M$7))</f>
        <v>　レベル　2</v>
      </c>
      <c r="E49" s="668" t="s">
        <v>533</v>
      </c>
      <c r="F49" s="472"/>
      <c r="G49" s="472"/>
      <c r="H49" s="472"/>
      <c r="I49" s="472"/>
      <c r="J49" s="475"/>
    </row>
    <row r="50" spans="1:10">
      <c r="A50" s="1">
        <v>3</v>
      </c>
      <c r="D50" s="398" t="str">
        <f>IF(D47=$L$11,$M$8,IF(ROUNDDOWN(D47,0)=$L$8,$N$8,$M$8))</f>
        <v>■レベル　3</v>
      </c>
      <c r="E50" s="668" t="s">
        <v>534</v>
      </c>
      <c r="F50" s="472"/>
      <c r="G50" s="472"/>
      <c r="H50" s="472"/>
      <c r="I50" s="472"/>
      <c r="J50" s="475"/>
    </row>
    <row r="51" spans="1:10">
      <c r="A51" s="1">
        <v>4</v>
      </c>
      <c r="D51" s="398" t="str">
        <f>IF(D47=$L$11,$M$9,IF(ROUNDDOWN(D47,0)=$L$9,$N$9,$M$9))</f>
        <v>　レベル　4</v>
      </c>
      <c r="E51" s="668" t="s">
        <v>535</v>
      </c>
      <c r="F51" s="472"/>
      <c r="G51" s="472"/>
      <c r="H51" s="472"/>
      <c r="I51" s="472"/>
      <c r="J51" s="475"/>
    </row>
    <row r="52" spans="1:10">
      <c r="A52" s="1">
        <v>5</v>
      </c>
      <c r="D52" s="399" t="str">
        <f>IF(D47=$L$11,$M$10,IF(ROUNDDOWN(D47,0)=$L$10,$N$10,$M$10))</f>
        <v>　レベル　5</v>
      </c>
      <c r="E52" s="650" t="s">
        <v>536</v>
      </c>
      <c r="F52" s="474"/>
      <c r="G52" s="474"/>
      <c r="H52" s="474"/>
      <c r="I52" s="474"/>
      <c r="J52" s="409"/>
    </row>
    <row r="53" spans="1:10" ht="14.25" hidden="1" thickBot="1">
      <c r="A53" s="1" t="s">
        <v>440</v>
      </c>
      <c r="D53" s="397">
        <v>0</v>
      </c>
      <c r="E53" s="730" t="s">
        <v>237</v>
      </c>
      <c r="F53" s="451" t="s">
        <v>259</v>
      </c>
    </row>
    <row r="54" spans="1:10">
      <c r="D54" s="731" t="s">
        <v>816</v>
      </c>
    </row>
    <row r="55" spans="1:10" ht="14.25" thickBot="1">
      <c r="D55" s="611">
        <f>IF(F53=$N$3,IF(E61=0,2,IF(E61=1,3,IF(E61=2,4,IF(E61&gt;=3,5)))),D53)</f>
        <v>3</v>
      </c>
      <c r="E55" s="617" t="s">
        <v>467</v>
      </c>
      <c r="F55" s="616" t="s">
        <v>497</v>
      </c>
      <c r="G55" s="407"/>
      <c r="H55" s="407"/>
      <c r="I55" s="407"/>
      <c r="J55" s="410"/>
    </row>
    <row r="56" spans="1:10">
      <c r="D56" s="507"/>
      <c r="E56" s="508">
        <v>1</v>
      </c>
      <c r="F56" s="709" t="s">
        <v>907</v>
      </c>
      <c r="G56" s="671"/>
      <c r="H56" s="671"/>
      <c r="I56" s="671"/>
      <c r="J56" s="555"/>
    </row>
    <row r="57" spans="1:10">
      <c r="D57" s="402" t="s">
        <v>238</v>
      </c>
      <c r="E57" s="509">
        <v>2</v>
      </c>
      <c r="F57" s="710" t="s">
        <v>908</v>
      </c>
      <c r="G57" s="564"/>
      <c r="H57" s="564"/>
      <c r="I57" s="564"/>
      <c r="J57" s="565"/>
    </row>
    <row r="58" spans="1:10">
      <c r="D58" s="402"/>
      <c r="E58" s="509">
        <v>3</v>
      </c>
      <c r="F58" s="710" t="s">
        <v>909</v>
      </c>
      <c r="G58" s="564"/>
      <c r="H58" s="564"/>
      <c r="I58" s="564"/>
      <c r="J58" s="565"/>
    </row>
    <row r="59" spans="1:10">
      <c r="D59" s="402"/>
      <c r="E59" s="509">
        <v>4</v>
      </c>
      <c r="F59" s="710" t="s">
        <v>537</v>
      </c>
      <c r="G59" s="564"/>
      <c r="H59" s="564"/>
      <c r="I59" s="564"/>
      <c r="J59" s="565"/>
    </row>
    <row r="60" spans="1:10" ht="14.25" thickBot="1">
      <c r="D60" s="612"/>
      <c r="E60" s="510">
        <v>5</v>
      </c>
      <c r="F60" s="711" t="s">
        <v>140</v>
      </c>
      <c r="G60" s="638"/>
      <c r="H60" s="638"/>
      <c r="I60" s="638"/>
      <c r="J60" s="639"/>
    </row>
    <row r="61" spans="1:10" ht="14.25">
      <c r="D61" s="454" t="s">
        <v>262</v>
      </c>
      <c r="E61" s="498">
        <f>COUNTIF(D56:D60,$M$4)</f>
        <v>1</v>
      </c>
      <c r="F61" s="498"/>
      <c r="G61" s="498"/>
      <c r="H61" s="498"/>
      <c r="I61" s="498"/>
      <c r="J61" s="499"/>
    </row>
    <row r="62" spans="1:10"/>
    <row r="63" spans="1:10" ht="15">
      <c r="B63" s="726">
        <v>2</v>
      </c>
      <c r="C63" s="725" t="s">
        <v>423</v>
      </c>
      <c r="D63" s="723"/>
      <c r="J63" s="753"/>
    </row>
    <row r="64" spans="1:10" ht="15.75" thickBot="1">
      <c r="B64" s="726">
        <v>2.1</v>
      </c>
      <c r="C64" s="725" t="s">
        <v>435</v>
      </c>
      <c r="D64" s="723"/>
      <c r="J64" s="753" t="str">
        <f>IF(J65=0,$L$3,"")</f>
        <v/>
      </c>
    </row>
    <row r="65" spans="1:10" ht="14.25" hidden="1" thickBot="1">
      <c r="D65" s="392"/>
      <c r="E65" s="393"/>
      <c r="F65" s="394"/>
      <c r="G65" s="394"/>
      <c r="H65" s="395" t="s">
        <v>480</v>
      </c>
      <c r="I65" s="395"/>
      <c r="J65" s="396">
        <f>スコア!M36</f>
        <v>1</v>
      </c>
    </row>
    <row r="66" spans="1:10" ht="14.25" thickBot="1">
      <c r="D66" s="397">
        <v>3</v>
      </c>
      <c r="E66" s="436" t="s">
        <v>351</v>
      </c>
      <c r="F66" s="404"/>
      <c r="G66" s="404"/>
      <c r="H66" s="404"/>
      <c r="I66" s="404"/>
      <c r="J66" s="405"/>
    </row>
    <row r="67" spans="1:10">
      <c r="A67" s="1">
        <v>1</v>
      </c>
      <c r="D67" s="450" t="str">
        <f>IF(D66=$L$11,$M$6,IF(ROUNDDOWN(D66,0)=$L$6,$N$6,$M$6))</f>
        <v>　レベル　1</v>
      </c>
      <c r="E67" s="667" t="s">
        <v>13</v>
      </c>
      <c r="F67" s="473"/>
      <c r="G67" s="473"/>
      <c r="H67" s="473"/>
      <c r="I67" s="473"/>
      <c r="J67" s="408"/>
    </row>
    <row r="68" spans="1:10">
      <c r="A68" s="1" t="s">
        <v>440</v>
      </c>
      <c r="D68" s="398" t="str">
        <f>IF(D66=$L$11,$M$7,IF(ROUNDDOWN(D66,0)=$L$7,$N$7,$M$7))</f>
        <v>　レベル　2</v>
      </c>
      <c r="E68" s="668" t="s">
        <v>144</v>
      </c>
      <c r="F68" s="472"/>
      <c r="G68" s="472"/>
      <c r="H68" s="472"/>
      <c r="I68" s="472"/>
      <c r="J68" s="475"/>
    </row>
    <row r="69" spans="1:10" ht="25.9" customHeight="1">
      <c r="A69" s="1">
        <v>3</v>
      </c>
      <c r="D69" s="398" t="str">
        <f>IF(D66=$L$11,$M$8,IF(ROUNDDOWN(D66,0)=$L$8,$N$8,$M$8))</f>
        <v>■レベル　3</v>
      </c>
      <c r="E69" s="950" t="s">
        <v>706</v>
      </c>
      <c r="F69" s="952"/>
      <c r="G69" s="952"/>
      <c r="H69" s="952"/>
      <c r="I69" s="952"/>
      <c r="J69" s="951"/>
    </row>
    <row r="70" spans="1:10" ht="25.9" customHeight="1">
      <c r="A70" s="1">
        <v>4</v>
      </c>
      <c r="D70" s="398" t="str">
        <f>IF(D66=$L$11,$M$9,IF(ROUNDDOWN(D66,0)=$L$9,$N$9,$M$9))</f>
        <v>　レベル　4</v>
      </c>
      <c r="E70" s="950" t="s">
        <v>707</v>
      </c>
      <c r="F70" s="987"/>
      <c r="G70" s="987"/>
      <c r="H70" s="987"/>
      <c r="I70" s="987"/>
      <c r="J70" s="988"/>
    </row>
    <row r="71" spans="1:10" ht="25.9" customHeight="1">
      <c r="A71" s="1">
        <v>5</v>
      </c>
      <c r="D71" s="399" t="str">
        <f>IF(D66=$L$11,$M$10,IF(ROUNDDOWN(D66,0)=$L$10,$N$10,$M$10))</f>
        <v>　レベル　5</v>
      </c>
      <c r="E71" s="941" t="s">
        <v>708</v>
      </c>
      <c r="F71" s="989"/>
      <c r="G71" s="989"/>
      <c r="H71" s="989"/>
      <c r="I71" s="989"/>
      <c r="J71" s="990"/>
    </row>
    <row r="72" spans="1:10">
      <c r="A72" s="1" t="s">
        <v>440</v>
      </c>
    </row>
    <row r="73" spans="1:10" ht="15.75" thickBot="1">
      <c r="B73" s="726">
        <v>2.2000000000000002</v>
      </c>
      <c r="C73" s="725" t="s">
        <v>436</v>
      </c>
      <c r="D73" s="723"/>
      <c r="J73" s="753" t="str">
        <f>IF(J74=0,$L$3,"")</f>
        <v/>
      </c>
    </row>
    <row r="74" spans="1:10" ht="14.25" hidden="1" thickBot="1">
      <c r="D74" s="392"/>
      <c r="E74" s="393"/>
      <c r="F74" s="394"/>
      <c r="G74" s="394"/>
      <c r="H74" s="395" t="s">
        <v>480</v>
      </c>
      <c r="I74" s="395"/>
      <c r="J74" s="396">
        <f>スコア!M37</f>
        <v>1</v>
      </c>
    </row>
    <row r="75" spans="1:10" ht="14.25" thickBot="1">
      <c r="D75" s="397">
        <v>3</v>
      </c>
      <c r="E75" s="436" t="s">
        <v>351</v>
      </c>
      <c r="F75" s="404"/>
      <c r="G75" s="404"/>
      <c r="H75" s="404"/>
      <c r="I75" s="404"/>
      <c r="J75" s="405"/>
    </row>
    <row r="76" spans="1:10">
      <c r="A76" s="1" t="s">
        <v>201</v>
      </c>
      <c r="D76" s="450" t="str">
        <f>IF(D75=$L$11,$M$6,IF(ROUNDDOWN(D75,0)=$L$6,$N$6,$M$6))</f>
        <v>　レベル　1</v>
      </c>
      <c r="E76" s="667" t="s">
        <v>144</v>
      </c>
      <c r="F76" s="473"/>
      <c r="G76" s="473"/>
      <c r="H76" s="473"/>
      <c r="I76" s="473"/>
      <c r="J76" s="408"/>
    </row>
    <row r="77" spans="1:10">
      <c r="A77" s="1">
        <v>2</v>
      </c>
      <c r="D77" s="398" t="str">
        <f>IF(D75=$L$11,$M$7,IF(ROUNDDOWN(D75,0)=$L$7,$N$7,$M$7))</f>
        <v>　レベル　2</v>
      </c>
      <c r="E77" s="668" t="s">
        <v>709</v>
      </c>
      <c r="F77" s="472"/>
      <c r="G77" s="472"/>
      <c r="H77" s="472"/>
      <c r="I77" s="472"/>
      <c r="J77" s="475"/>
    </row>
    <row r="78" spans="1:10" ht="27" customHeight="1">
      <c r="A78" s="1">
        <v>3</v>
      </c>
      <c r="D78" s="398" t="str">
        <f>IF(D75=$L$11,$M$8,IF(ROUNDDOWN(D75,0)=$L$8,$N$8,$M$8))</f>
        <v>■レベル　3</v>
      </c>
      <c r="E78" s="950" t="s">
        <v>710</v>
      </c>
      <c r="F78" s="952"/>
      <c r="G78" s="952"/>
      <c r="H78" s="952"/>
      <c r="I78" s="952"/>
      <c r="J78" s="951"/>
    </row>
    <row r="79" spans="1:10">
      <c r="A79" s="1">
        <v>4</v>
      </c>
      <c r="D79" s="398" t="str">
        <f>IF(D75=$L$11,$M$9,IF(ROUNDDOWN(D75,0)=$L$9,$N$9,$M$9))</f>
        <v>　レベル　4</v>
      </c>
      <c r="E79" s="553" t="s">
        <v>711</v>
      </c>
      <c r="F79" s="472"/>
      <c r="G79" s="472"/>
      <c r="H79" s="472"/>
      <c r="I79" s="472"/>
      <c r="J79" s="475"/>
    </row>
    <row r="80" spans="1:10" ht="27" customHeight="1">
      <c r="A80" s="1">
        <v>5</v>
      </c>
      <c r="D80" s="399" t="str">
        <f>IF(D75=$L$11,$M$10,IF(ROUNDDOWN(D75,0)=$L$10,$N$10,$M$10))</f>
        <v>　レベル　5</v>
      </c>
      <c r="E80" s="941" t="s">
        <v>712</v>
      </c>
      <c r="F80" s="942"/>
      <c r="G80" s="942"/>
      <c r="H80" s="942"/>
      <c r="I80" s="942"/>
      <c r="J80" s="943"/>
    </row>
    <row r="81" spans="1:10">
      <c r="A81" s="1" t="s">
        <v>440</v>
      </c>
    </row>
    <row r="82" spans="1:10" ht="15">
      <c r="B82" s="726">
        <v>2.2999999999999998</v>
      </c>
      <c r="C82" s="725" t="s">
        <v>437</v>
      </c>
      <c r="D82" s="723"/>
      <c r="J82" s="753" t="str">
        <f>IF(J83=0,$L$3,"")</f>
        <v/>
      </c>
    </row>
    <row r="83" spans="1:10" hidden="1">
      <c r="D83" s="392"/>
      <c r="E83" s="393"/>
      <c r="F83" s="394"/>
      <c r="G83" s="394"/>
      <c r="H83" s="395" t="s">
        <v>480</v>
      </c>
      <c r="I83" s="395"/>
      <c r="J83" s="396">
        <f>スコア!M38</f>
        <v>1</v>
      </c>
    </row>
    <row r="84" spans="1:10">
      <c r="D84" s="641">
        <f>D92</f>
        <v>3</v>
      </c>
      <c r="E84" s="404" t="s">
        <v>351</v>
      </c>
      <c r="F84" s="404"/>
      <c r="G84" s="404"/>
      <c r="H84" s="404"/>
      <c r="I84" s="404"/>
      <c r="J84" s="500" t="s">
        <v>388</v>
      </c>
    </row>
    <row r="85" spans="1:10">
      <c r="A85" s="1" t="s">
        <v>201</v>
      </c>
      <c r="D85" s="398" t="str">
        <f>IF(D84=$L$11,$M$6,IF(ROUNDDOWN(D84,0)=$L$6,$N$6,$M$6))</f>
        <v>　レベル　1</v>
      </c>
      <c r="E85" s="667" t="s">
        <v>144</v>
      </c>
      <c r="F85" s="473"/>
      <c r="G85" s="473"/>
      <c r="H85" s="473"/>
      <c r="I85" s="473"/>
      <c r="J85" s="953" t="s">
        <v>409</v>
      </c>
    </row>
    <row r="86" spans="1:10">
      <c r="A86" s="1">
        <v>2</v>
      </c>
      <c r="D86" s="398" t="str">
        <f>IF(D84=$L$11,$M$7,IF(ROUNDDOWN(D84,0)=$L$7,$N$7,$M$7))</f>
        <v>　レベル　2</v>
      </c>
      <c r="E86" s="668" t="s">
        <v>562</v>
      </c>
      <c r="F86" s="472"/>
      <c r="G86" s="472"/>
      <c r="H86" s="472"/>
      <c r="I86" s="472"/>
      <c r="J86" s="954"/>
    </row>
    <row r="87" spans="1:10">
      <c r="A87" s="1">
        <v>3</v>
      </c>
      <c r="D87" s="398" t="str">
        <f>IF(D84=$L$11,$M$8,IF(ROUNDDOWN(D84,0)=$L$8,$N$8,$M$8))</f>
        <v>■レベル　3</v>
      </c>
      <c r="E87" s="668" t="s">
        <v>563</v>
      </c>
      <c r="F87" s="472"/>
      <c r="G87" s="472"/>
      <c r="H87" s="472"/>
      <c r="I87" s="472"/>
      <c r="J87" s="954"/>
    </row>
    <row r="88" spans="1:10" ht="24.6" customHeight="1">
      <c r="A88" s="1">
        <v>4</v>
      </c>
      <c r="D88" s="398" t="str">
        <f>IF(D84=$L$11,$M$9,IF(ROUNDDOWN(D84,0)=$L$9,$N$9,$M$9))</f>
        <v>　レベル　4</v>
      </c>
      <c r="E88" s="950" t="s">
        <v>564</v>
      </c>
      <c r="F88" s="952"/>
      <c r="G88" s="952"/>
      <c r="H88" s="952"/>
      <c r="I88" s="951"/>
      <c r="J88" s="954"/>
    </row>
    <row r="89" spans="1:10" ht="38.450000000000003" customHeight="1" thickBot="1">
      <c r="A89" s="1">
        <v>5</v>
      </c>
      <c r="D89" s="399" t="str">
        <f>IF(D84=$L$11,$M$10,IF(ROUNDDOWN(D84,0)=$L$10,$N$10,$M$10))</f>
        <v>　レベル　5</v>
      </c>
      <c r="E89" s="941" t="s">
        <v>565</v>
      </c>
      <c r="F89" s="942"/>
      <c r="G89" s="942"/>
      <c r="H89" s="942"/>
      <c r="I89" s="943"/>
      <c r="J89" s="955"/>
    </row>
    <row r="90" spans="1:10" ht="14.25" thickBot="1">
      <c r="A90" s="1" t="s">
        <v>440</v>
      </c>
      <c r="D90" s="397">
        <v>0</v>
      </c>
      <c r="E90" s="730" t="s">
        <v>237</v>
      </c>
      <c r="F90" s="451" t="s">
        <v>259</v>
      </c>
    </row>
    <row r="91" spans="1:10">
      <c r="D91" s="731" t="s">
        <v>816</v>
      </c>
    </row>
    <row r="92" spans="1:10" ht="14.25" thickBot="1">
      <c r="D92" s="611">
        <f>IF(F90=$N$3,IF(E99&lt;1,2,IF(E99=1,3,IF(E99=2,4,IF(E99&gt;=3,5)))),D90)</f>
        <v>3</v>
      </c>
      <c r="E92" s="610" t="s">
        <v>467</v>
      </c>
      <c r="F92" s="563"/>
      <c r="G92" s="563"/>
      <c r="H92" s="991" t="s">
        <v>498</v>
      </c>
      <c r="I92" s="992"/>
      <c r="J92" s="993"/>
    </row>
    <row r="93" spans="1:10" ht="25.15" customHeight="1">
      <c r="D93" s="401"/>
      <c r="E93" s="981" t="s">
        <v>713</v>
      </c>
      <c r="F93" s="957"/>
      <c r="G93" s="982"/>
      <c r="H93" s="958" t="s">
        <v>718</v>
      </c>
      <c r="I93" s="957"/>
      <c r="J93" s="949"/>
    </row>
    <row r="94" spans="1:10">
      <c r="D94" s="402"/>
      <c r="E94" s="983" t="s">
        <v>714</v>
      </c>
      <c r="F94" s="952"/>
      <c r="G94" s="984"/>
      <c r="H94" s="956" t="s">
        <v>719</v>
      </c>
      <c r="I94" s="952"/>
      <c r="J94" s="951"/>
    </row>
    <row r="95" spans="1:10">
      <c r="D95" s="402"/>
      <c r="E95" s="983" t="s">
        <v>715</v>
      </c>
      <c r="F95" s="952"/>
      <c r="G95" s="984"/>
      <c r="H95" s="956" t="s">
        <v>720</v>
      </c>
      <c r="I95" s="952"/>
      <c r="J95" s="951"/>
    </row>
    <row r="96" spans="1:10" ht="27.6" customHeight="1">
      <c r="D96" s="402"/>
      <c r="E96" s="983" t="s">
        <v>566</v>
      </c>
      <c r="F96" s="952"/>
      <c r="G96" s="984"/>
      <c r="H96" s="956" t="s">
        <v>721</v>
      </c>
      <c r="I96" s="952"/>
      <c r="J96" s="951"/>
    </row>
    <row r="97" spans="1:10" ht="51.6" customHeight="1">
      <c r="D97" s="402" t="s">
        <v>238</v>
      </c>
      <c r="E97" s="983" t="s">
        <v>716</v>
      </c>
      <c r="F97" s="952"/>
      <c r="G97" s="984"/>
      <c r="H97" s="956" t="s">
        <v>722</v>
      </c>
      <c r="I97" s="952"/>
      <c r="J97" s="951"/>
    </row>
    <row r="98" spans="1:10" ht="37.9" customHeight="1" thickBot="1">
      <c r="D98" s="612"/>
      <c r="E98" s="979" t="s">
        <v>717</v>
      </c>
      <c r="F98" s="942"/>
      <c r="G98" s="980"/>
      <c r="H98" s="985" t="s">
        <v>723</v>
      </c>
      <c r="I98" s="942"/>
      <c r="J98" s="943"/>
    </row>
    <row r="99" spans="1:10" ht="14.25">
      <c r="D99" s="454" t="s">
        <v>262</v>
      </c>
      <c r="E99" s="498">
        <f>COUNTIF(D93:D98,$M$4)</f>
        <v>1</v>
      </c>
      <c r="F99" s="498"/>
      <c r="G99" s="498"/>
      <c r="H99" s="498"/>
      <c r="I99" s="498"/>
      <c r="J99" s="499"/>
    </row>
    <row r="100" spans="1:10"/>
    <row r="101" spans="1:10" ht="15">
      <c r="B101" s="726">
        <v>2.4</v>
      </c>
      <c r="C101" s="725" t="s">
        <v>410</v>
      </c>
      <c r="D101" s="723"/>
      <c r="J101" s="753" t="str">
        <f>IF(J102=0,$L$3,"")</f>
        <v/>
      </c>
    </row>
    <row r="102" spans="1:10" hidden="1">
      <c r="D102" s="392"/>
      <c r="E102" s="393"/>
      <c r="F102" s="394"/>
      <c r="G102" s="394"/>
      <c r="H102" s="395" t="s">
        <v>480</v>
      </c>
      <c r="I102" s="395"/>
      <c r="J102" s="396">
        <f>スコア!M39</f>
        <v>1</v>
      </c>
    </row>
    <row r="103" spans="1:10">
      <c r="D103" s="641">
        <f>D111</f>
        <v>3</v>
      </c>
      <c r="E103" s="651" t="s">
        <v>351</v>
      </c>
      <c r="F103" s="651"/>
      <c r="G103" s="651"/>
      <c r="H103" s="651"/>
      <c r="I103" s="651"/>
      <c r="J103" s="500" t="s">
        <v>388</v>
      </c>
    </row>
    <row r="104" spans="1:10">
      <c r="A104" s="1">
        <v>1</v>
      </c>
      <c r="D104" s="398" t="str">
        <f>IF(D103=$L$11,$M$6,IF(ROUNDDOWN(D103,0)=$L$6,$N$6,$M$6))</f>
        <v>　レベル　1</v>
      </c>
      <c r="E104" s="566" t="s">
        <v>164</v>
      </c>
      <c r="F104" s="567"/>
      <c r="G104" s="567"/>
      <c r="H104" s="567"/>
      <c r="I104" s="567"/>
      <c r="J104" s="953" t="s">
        <v>516</v>
      </c>
    </row>
    <row r="105" spans="1:10">
      <c r="A105" s="1">
        <v>2</v>
      </c>
      <c r="D105" s="398" t="str">
        <f>IF(D103=$L$11,$M$7,IF(ROUNDDOWN(D103,0)=$L$7,$N$7,$M$7))</f>
        <v>　レベル　2</v>
      </c>
      <c r="E105" s="652" t="s">
        <v>468</v>
      </c>
      <c r="F105" s="653"/>
      <c r="G105" s="653"/>
      <c r="H105" s="653"/>
      <c r="I105" s="653"/>
      <c r="J105" s="954"/>
    </row>
    <row r="106" spans="1:10" ht="28.15" customHeight="1">
      <c r="A106" s="1">
        <v>3</v>
      </c>
      <c r="D106" s="398" t="str">
        <f>IF(D103=$L$11,$M$8,IF(ROUNDDOWN(D103,0)=$L$8,$N$8,$M$8))</f>
        <v>■レベル　3</v>
      </c>
      <c r="E106" s="950" t="s">
        <v>724</v>
      </c>
      <c r="F106" s="952"/>
      <c r="G106" s="952"/>
      <c r="H106" s="952"/>
      <c r="I106" s="951"/>
      <c r="J106" s="954"/>
    </row>
    <row r="107" spans="1:10" ht="24.6" customHeight="1">
      <c r="A107" s="1">
        <v>4</v>
      </c>
      <c r="D107" s="398" t="str">
        <f>IF(D103=$L$11,$M$9,IF(ROUNDDOWN(D103,0)=$L$9,$N$9,$M$9))</f>
        <v>　レベル　4</v>
      </c>
      <c r="E107" s="950" t="s">
        <v>1079</v>
      </c>
      <c r="F107" s="952"/>
      <c r="G107" s="952"/>
      <c r="H107" s="952"/>
      <c r="I107" s="951"/>
      <c r="J107" s="954"/>
    </row>
    <row r="108" spans="1:10" ht="14.25" thickBot="1">
      <c r="A108" s="1">
        <v>5</v>
      </c>
      <c r="D108" s="399" t="str">
        <f>IF(D103=$L$11,$M$10,IF(ROUNDDOWN(D103,0)=$L$10,$N$10,$M$10))</f>
        <v>　レベル　5</v>
      </c>
      <c r="E108" s="640" t="s">
        <v>725</v>
      </c>
      <c r="F108" s="712"/>
      <c r="G108" s="712"/>
      <c r="H108" s="712"/>
      <c r="I108" s="713"/>
      <c r="J108" s="955"/>
    </row>
    <row r="109" spans="1:10" ht="14.25" thickBot="1">
      <c r="A109" s="1" t="s">
        <v>440</v>
      </c>
      <c r="D109" s="397">
        <v>0</v>
      </c>
      <c r="E109" s="730" t="s">
        <v>237</v>
      </c>
      <c r="F109" s="451" t="s">
        <v>259</v>
      </c>
    </row>
    <row r="110" spans="1:10">
      <c r="D110" s="731" t="s">
        <v>567</v>
      </c>
    </row>
    <row r="111" spans="1:10" ht="14.25" thickBot="1">
      <c r="D111" s="642">
        <f>IF(F109=$N$3,IF(E123&lt;2,1,IF(E123&lt;5,3,IF(E123&gt;=6,4))),D109)</f>
        <v>3</v>
      </c>
      <c r="E111" s="617" t="s">
        <v>499</v>
      </c>
      <c r="F111" s="616" t="s">
        <v>497</v>
      </c>
      <c r="G111" s="407"/>
      <c r="H111" s="506"/>
      <c r="I111" s="506"/>
      <c r="J111" s="410"/>
    </row>
    <row r="112" spans="1:10">
      <c r="D112" s="401"/>
      <c r="E112" s="508">
        <v>1</v>
      </c>
      <c r="F112" s="473" t="s">
        <v>469</v>
      </c>
      <c r="G112" s="473"/>
      <c r="H112" s="473"/>
      <c r="I112" s="473"/>
      <c r="J112" s="408"/>
    </row>
    <row r="113" spans="2:10">
      <c r="D113" s="402" t="s">
        <v>238</v>
      </c>
      <c r="E113" s="509">
        <v>2</v>
      </c>
      <c r="F113" s="472" t="s">
        <v>470</v>
      </c>
      <c r="G113" s="472"/>
      <c r="H113" s="472"/>
      <c r="I113" s="472"/>
      <c r="J113" s="475"/>
    </row>
    <row r="114" spans="2:10">
      <c r="D114" s="402"/>
      <c r="E114" s="509">
        <v>3</v>
      </c>
      <c r="F114" s="472" t="s">
        <v>726</v>
      </c>
      <c r="G114" s="472"/>
      <c r="H114" s="472"/>
      <c r="I114" s="472"/>
      <c r="J114" s="475"/>
    </row>
    <row r="115" spans="2:10">
      <c r="D115" s="402"/>
      <c r="E115" s="509">
        <v>4</v>
      </c>
      <c r="F115" s="472" t="s">
        <v>471</v>
      </c>
      <c r="G115" s="472"/>
      <c r="H115" s="472"/>
      <c r="I115" s="472"/>
      <c r="J115" s="475"/>
    </row>
    <row r="116" spans="2:10">
      <c r="D116" s="402"/>
      <c r="E116" s="509">
        <v>5</v>
      </c>
      <c r="F116" s="472" t="s">
        <v>472</v>
      </c>
      <c r="G116" s="472"/>
      <c r="H116" s="472"/>
      <c r="I116" s="472"/>
      <c r="J116" s="475"/>
    </row>
    <row r="117" spans="2:10">
      <c r="D117" s="402"/>
      <c r="E117" s="509">
        <v>6</v>
      </c>
      <c r="F117" s="472" t="s">
        <v>473</v>
      </c>
      <c r="G117" s="472"/>
      <c r="H117" s="472"/>
      <c r="I117" s="472"/>
      <c r="J117" s="475"/>
    </row>
    <row r="118" spans="2:10">
      <c r="D118" s="402"/>
      <c r="E118" s="509">
        <v>7</v>
      </c>
      <c r="F118" s="472" t="s">
        <v>474</v>
      </c>
      <c r="G118" s="472"/>
      <c r="H118" s="472"/>
      <c r="I118" s="472"/>
      <c r="J118" s="475"/>
    </row>
    <row r="119" spans="2:10">
      <c r="D119" s="714"/>
      <c r="E119" s="715">
        <v>8</v>
      </c>
      <c r="F119" s="472" t="s">
        <v>302</v>
      </c>
      <c r="G119" s="472"/>
      <c r="H119" s="472"/>
      <c r="I119" s="472"/>
      <c r="J119" s="475"/>
    </row>
    <row r="120" spans="2:10">
      <c r="D120" s="714"/>
      <c r="E120" s="715">
        <v>9</v>
      </c>
      <c r="F120" s="472" t="s">
        <v>301</v>
      </c>
      <c r="G120" s="472"/>
      <c r="H120" s="472"/>
      <c r="I120" s="472"/>
      <c r="J120" s="475"/>
    </row>
    <row r="121" spans="2:10" ht="26.45" customHeight="1">
      <c r="D121" s="714"/>
      <c r="E121" s="715">
        <v>10</v>
      </c>
      <c r="F121" s="956" t="s">
        <v>727</v>
      </c>
      <c r="G121" s="952"/>
      <c r="H121" s="952"/>
      <c r="I121" s="952"/>
      <c r="J121" s="951"/>
    </row>
    <row r="122" spans="2:10" ht="14.25" thickBot="1">
      <c r="D122" s="612" t="s">
        <v>238</v>
      </c>
      <c r="E122" s="510">
        <v>11</v>
      </c>
      <c r="F122" s="472" t="s">
        <v>728</v>
      </c>
      <c r="G122" s="472"/>
      <c r="H122" s="472"/>
      <c r="I122" s="472"/>
      <c r="J122" s="475"/>
    </row>
    <row r="123" spans="2:10" ht="14.25">
      <c r="D123" s="454" t="s">
        <v>262</v>
      </c>
      <c r="E123" s="498">
        <f>COUNTIF(D112:D122,$M$4)</f>
        <v>2</v>
      </c>
      <c r="F123" s="498"/>
      <c r="G123" s="498"/>
      <c r="H123" s="498"/>
      <c r="I123" s="498"/>
      <c r="J123" s="499"/>
    </row>
    <row r="124" spans="2:10"/>
    <row r="125" spans="2:10" ht="15.75" thickBot="1">
      <c r="B125" s="726">
        <v>2.5</v>
      </c>
      <c r="C125" s="725" t="s">
        <v>417</v>
      </c>
      <c r="D125" s="723"/>
      <c r="J125" s="753" t="str">
        <f>IF(J126=0,$L$3,"")</f>
        <v/>
      </c>
    </row>
    <row r="126" spans="2:10" ht="14.25" hidden="1" thickBot="1">
      <c r="D126" s="392"/>
      <c r="E126" s="393"/>
      <c r="F126" s="394"/>
      <c r="G126" s="394"/>
      <c r="H126" s="395" t="s">
        <v>480</v>
      </c>
      <c r="I126" s="395"/>
      <c r="J126" s="396">
        <f>スコア!M40</f>
        <v>1</v>
      </c>
    </row>
    <row r="127" spans="2:10">
      <c r="D127" s="939">
        <v>3</v>
      </c>
      <c r="E127" s="404" t="s">
        <v>351</v>
      </c>
      <c r="F127" s="404"/>
      <c r="G127" s="404"/>
      <c r="H127" s="404"/>
      <c r="I127" s="404"/>
      <c r="J127" s="405"/>
    </row>
    <row r="128" spans="2:10" ht="14.25" thickBot="1">
      <c r="D128" s="940"/>
      <c r="E128" s="947" t="s">
        <v>462</v>
      </c>
      <c r="F128" s="946"/>
      <c r="G128" s="613"/>
      <c r="H128" s="986" t="s">
        <v>463</v>
      </c>
      <c r="I128" s="947"/>
      <c r="J128" s="986"/>
    </row>
    <row r="129" spans="1:10">
      <c r="A129" s="1">
        <v>1</v>
      </c>
      <c r="D129" s="398" t="str">
        <f>IF(D127=$L$11,$M$6,IF(ROUNDDOWN(D127,0)=$L$6,$N$6,$M$6))</f>
        <v>　レベル　1</v>
      </c>
      <c r="E129" s="948" t="s">
        <v>729</v>
      </c>
      <c r="F129" s="957"/>
      <c r="G129" s="949"/>
      <c r="H129" s="948" t="s">
        <v>730</v>
      </c>
      <c r="I129" s="957"/>
      <c r="J129" s="949"/>
    </row>
    <row r="130" spans="1:10" ht="27" customHeight="1">
      <c r="A130" s="1">
        <v>2</v>
      </c>
      <c r="D130" s="398" t="str">
        <f>IF(D127=$L$11,$M$7,IF(ROUNDDOWN(D127,0)=$L$7,$N$7,$M$7))</f>
        <v>　レベル　2</v>
      </c>
      <c r="E130" s="950" t="s">
        <v>568</v>
      </c>
      <c r="F130" s="952"/>
      <c r="G130" s="951"/>
      <c r="H130" s="950" t="s">
        <v>572</v>
      </c>
      <c r="I130" s="952"/>
      <c r="J130" s="951"/>
    </row>
    <row r="131" spans="1:10" ht="37.9" customHeight="1">
      <c r="A131" s="1">
        <v>3</v>
      </c>
      <c r="D131" s="398" t="str">
        <f>IF(D127=$L$11,$M$8,IF(ROUNDDOWN(D127,0)=$L$8,$N$8,$M$8))</f>
        <v>■レベル　3</v>
      </c>
      <c r="E131" s="950" t="s">
        <v>569</v>
      </c>
      <c r="F131" s="952"/>
      <c r="G131" s="951"/>
      <c r="H131" s="950" t="s">
        <v>573</v>
      </c>
      <c r="I131" s="952"/>
      <c r="J131" s="951"/>
    </row>
    <row r="132" spans="1:10" ht="37.9" customHeight="1">
      <c r="A132" s="1">
        <v>4</v>
      </c>
      <c r="D132" s="398" t="str">
        <f>IF(D127=$L$11,$M$9,IF(ROUNDDOWN(D127,0)=$L$9,$N$9,$M$9))</f>
        <v>　レベル　4</v>
      </c>
      <c r="E132" s="950" t="s">
        <v>570</v>
      </c>
      <c r="F132" s="952"/>
      <c r="G132" s="951"/>
      <c r="H132" s="950" t="s">
        <v>574</v>
      </c>
      <c r="I132" s="952"/>
      <c r="J132" s="951"/>
    </row>
    <row r="133" spans="1:10" ht="37.9" customHeight="1">
      <c r="A133" s="1">
        <v>5</v>
      </c>
      <c r="D133" s="399" t="str">
        <f>IF(D127=$L$11,$M$10,IF(ROUNDDOWN(D127,0)=$L$10,$N$10,$M$10))</f>
        <v>　レベル　5</v>
      </c>
      <c r="E133" s="941" t="s">
        <v>571</v>
      </c>
      <c r="F133" s="942"/>
      <c r="G133" s="943"/>
      <c r="H133" s="941" t="s">
        <v>575</v>
      </c>
      <c r="I133" s="942"/>
      <c r="J133" s="943"/>
    </row>
    <row r="134" spans="1:10">
      <c r="A134" s="1" t="s">
        <v>440</v>
      </c>
    </row>
    <row r="135" spans="1:10" ht="15">
      <c r="B135" s="726">
        <v>3</v>
      </c>
      <c r="C135" s="725" t="s">
        <v>419</v>
      </c>
      <c r="D135" s="723"/>
      <c r="J135" s="753"/>
    </row>
    <row r="136" spans="1:10" ht="15.75" thickBot="1">
      <c r="B136" s="726">
        <v>3.1</v>
      </c>
      <c r="C136" s="725" t="s">
        <v>420</v>
      </c>
      <c r="D136" s="723"/>
      <c r="J136" s="753" t="str">
        <f>IF(J137=0,$L$3,"")</f>
        <v/>
      </c>
    </row>
    <row r="137" spans="1:10" ht="14.25" hidden="1" thickBot="1">
      <c r="D137" s="392"/>
      <c r="E137" s="393"/>
      <c r="F137" s="394"/>
      <c r="G137" s="394"/>
      <c r="H137" s="395" t="s">
        <v>480</v>
      </c>
      <c r="I137" s="395"/>
      <c r="J137" s="396">
        <f>スコア!M42</f>
        <v>1</v>
      </c>
    </row>
    <row r="138" spans="1:10" ht="14.25" thickBot="1">
      <c r="D138" s="397">
        <v>3</v>
      </c>
      <c r="E138" s="436" t="s">
        <v>351</v>
      </c>
      <c r="F138" s="404"/>
      <c r="G138" s="404"/>
      <c r="H138" s="404"/>
      <c r="I138" s="404"/>
      <c r="J138" s="405"/>
    </row>
    <row r="139" spans="1:10">
      <c r="A139" s="1" t="s">
        <v>201</v>
      </c>
      <c r="D139" s="450" t="str">
        <f>IF(D138=$L$11,$M$6,IF(ROUNDDOWN(D138,0)=$L$6,$N$6,$M$6))</f>
        <v>　レベル　1</v>
      </c>
      <c r="E139" s="667" t="s">
        <v>144</v>
      </c>
      <c r="F139" s="473"/>
      <c r="G139" s="473"/>
      <c r="H139" s="473"/>
      <c r="I139" s="473"/>
      <c r="J139" s="408"/>
    </row>
    <row r="140" spans="1:10">
      <c r="A140" s="1">
        <v>2</v>
      </c>
      <c r="D140" s="398" t="str">
        <f>IF(D138=$L$11,$M$7,IF(ROUNDDOWN(D138,0)=$L$7,$N$7,$M$7))</f>
        <v>　レベル　2</v>
      </c>
      <c r="E140" s="668" t="s">
        <v>911</v>
      </c>
      <c r="F140" s="472"/>
      <c r="G140" s="472"/>
      <c r="H140" s="472"/>
      <c r="I140" s="472"/>
      <c r="J140" s="475"/>
    </row>
    <row r="141" spans="1:10">
      <c r="A141" s="1">
        <v>3</v>
      </c>
      <c r="D141" s="398" t="str">
        <f>IF(D138=$L$11,$M$8,IF(ROUNDDOWN(D138,0)=$L$8,$N$8,$M$8))</f>
        <v>■レベル　3</v>
      </c>
      <c r="E141" s="668" t="s">
        <v>1011</v>
      </c>
      <c r="F141" s="472"/>
      <c r="G141" s="472"/>
      <c r="H141" s="472"/>
      <c r="I141" s="472"/>
      <c r="J141" s="475"/>
    </row>
    <row r="142" spans="1:10">
      <c r="A142" s="1">
        <v>4</v>
      </c>
      <c r="D142" s="398" t="str">
        <f>IF(D138=$L$11,$M$9,IF(ROUNDDOWN(D138,0)=$L$9,$N$9,$M$9))</f>
        <v>　レベル　4</v>
      </c>
      <c r="E142" s="668" t="s">
        <v>1073</v>
      </c>
      <c r="F142" s="472"/>
      <c r="G142" s="472"/>
      <c r="H142" s="472"/>
      <c r="I142" s="472"/>
      <c r="J142" s="475"/>
    </row>
    <row r="143" spans="1:10">
      <c r="A143" s="1">
        <v>5</v>
      </c>
      <c r="D143" s="399" t="str">
        <f>IF(D138=$L$11,$M$10,IF(ROUNDDOWN(D138,0)=$L$10,$N$10,$M$10))</f>
        <v>　レベル　5</v>
      </c>
      <c r="E143" s="941" t="s">
        <v>912</v>
      </c>
      <c r="F143" s="942"/>
      <c r="G143" s="942"/>
      <c r="H143" s="942"/>
      <c r="I143" s="942"/>
      <c r="J143" s="943"/>
    </row>
    <row r="144" spans="1:10">
      <c r="A144" s="1" t="s">
        <v>440</v>
      </c>
      <c r="E144" s="3"/>
    </row>
    <row r="145" spans="1:10" ht="15.75" thickBot="1">
      <c r="B145" s="726">
        <v>3.2</v>
      </c>
      <c r="C145" s="725" t="s">
        <v>421</v>
      </c>
      <c r="D145" s="723"/>
      <c r="J145" s="753" t="str">
        <f>IF(J146=0,$L$3,"")</f>
        <v/>
      </c>
    </row>
    <row r="146" spans="1:10" ht="14.25" hidden="1" thickBot="1">
      <c r="D146" s="392"/>
      <c r="E146" s="393"/>
      <c r="F146" s="394"/>
      <c r="G146" s="394"/>
      <c r="H146" s="395" t="s">
        <v>480</v>
      </c>
      <c r="I146" s="395"/>
      <c r="J146" s="396">
        <f>スコア!M43</f>
        <v>1</v>
      </c>
    </row>
    <row r="147" spans="1:10" ht="14.25" thickBot="1">
      <c r="D147" s="397">
        <v>3</v>
      </c>
      <c r="E147" s="436" t="s">
        <v>351</v>
      </c>
      <c r="F147" s="404"/>
      <c r="G147" s="404"/>
      <c r="H147" s="404"/>
      <c r="I147" s="404"/>
      <c r="J147" s="405"/>
    </row>
    <row r="148" spans="1:10">
      <c r="A148" s="1" t="s">
        <v>201</v>
      </c>
      <c r="D148" s="450" t="str">
        <f>IF(D147=$L$11,$M$6,IF(ROUNDDOWN(D147,0)=$L$6,$N$6,$M$6))</f>
        <v>　レベル　1</v>
      </c>
      <c r="E148" s="667" t="s">
        <v>144</v>
      </c>
      <c r="F148" s="473"/>
      <c r="G148" s="473"/>
      <c r="H148" s="473"/>
      <c r="I148" s="473"/>
      <c r="J148" s="408"/>
    </row>
    <row r="149" spans="1:10">
      <c r="A149" s="1">
        <v>2</v>
      </c>
      <c r="D149" s="398" t="str">
        <f>IF(D147=$L$11,$M$7,IF(ROUNDDOWN(D147,0)=$L$7,$N$7,$M$7))</f>
        <v>　レベル　2</v>
      </c>
      <c r="E149" s="668" t="s">
        <v>586</v>
      </c>
      <c r="F149" s="472"/>
      <c r="G149" s="472"/>
      <c r="H149" s="472"/>
      <c r="I149" s="472"/>
      <c r="J149" s="475"/>
    </row>
    <row r="150" spans="1:10">
      <c r="A150" s="1">
        <v>3</v>
      </c>
      <c r="D150" s="398" t="str">
        <f>IF(D147=$L$11,$M$8,IF(ROUNDDOWN(D147,0)=$L$8,$N$8,$M$8))</f>
        <v>■レベル　3</v>
      </c>
      <c r="E150" s="668" t="s">
        <v>587</v>
      </c>
      <c r="F150" s="472"/>
      <c r="G150" s="472"/>
      <c r="H150" s="472"/>
      <c r="I150" s="472"/>
      <c r="J150" s="475"/>
    </row>
    <row r="151" spans="1:10">
      <c r="A151" s="1" t="s">
        <v>201</v>
      </c>
      <c r="D151" s="398" t="str">
        <f>IF(D147=$L$11,$M$9,IF(ROUNDDOWN(D147,0)=$L$9,$N$9,$M$9))</f>
        <v>　レベル　4</v>
      </c>
      <c r="E151" s="668" t="s">
        <v>144</v>
      </c>
      <c r="F151" s="472"/>
      <c r="G151" s="472"/>
      <c r="H151" s="472"/>
      <c r="I151" s="472"/>
      <c r="J151" s="475"/>
    </row>
    <row r="152" spans="1:10" ht="27.6" customHeight="1">
      <c r="A152" s="1">
        <v>5</v>
      </c>
      <c r="D152" s="399" t="str">
        <f>IF(D147=$L$11,$M$10,IF(ROUNDDOWN(D147,0)=$L$10,$N$10,$M$10))</f>
        <v>　レベル　5</v>
      </c>
      <c r="E152" s="941" t="s">
        <v>588</v>
      </c>
      <c r="F152" s="942"/>
      <c r="G152" s="942"/>
      <c r="H152" s="942"/>
      <c r="I152" s="942"/>
      <c r="J152" s="943"/>
    </row>
    <row r="153" spans="1:10">
      <c r="A153" s="1" t="s">
        <v>440</v>
      </c>
    </row>
    <row r="154" spans="1:10" ht="15">
      <c r="B154" s="726">
        <v>4</v>
      </c>
      <c r="C154" s="725" t="s">
        <v>132</v>
      </c>
      <c r="D154" s="723"/>
      <c r="J154" s="753"/>
    </row>
    <row r="155" spans="1:10" ht="15.75" thickBot="1">
      <c r="B155" s="726">
        <v>4.0999999999999996</v>
      </c>
      <c r="C155" s="725" t="s">
        <v>508</v>
      </c>
      <c r="D155" s="723"/>
      <c r="J155" s="753" t="str">
        <f>IF(J156=0,$L$3,"")</f>
        <v/>
      </c>
    </row>
    <row r="156" spans="1:10" ht="14.25" hidden="1" thickBot="1">
      <c r="D156" s="392"/>
      <c r="E156" s="393"/>
      <c r="F156" s="394"/>
      <c r="G156" s="394"/>
      <c r="H156" s="395" t="s">
        <v>480</v>
      </c>
      <c r="I156" s="395"/>
      <c r="J156" s="396">
        <f>スコア!M45</f>
        <v>1</v>
      </c>
    </row>
    <row r="157" spans="1:10" ht="14.25" thickBot="1">
      <c r="D157" s="397">
        <v>3</v>
      </c>
      <c r="E157" s="436" t="s">
        <v>351</v>
      </c>
      <c r="F157" s="404"/>
      <c r="G157" s="404"/>
      <c r="H157" s="404"/>
      <c r="I157" s="404"/>
      <c r="J157" s="405"/>
    </row>
    <row r="158" spans="1:10">
      <c r="A158" s="1">
        <v>1</v>
      </c>
      <c r="D158" s="450" t="str">
        <f>IF(D157=$L$11,$M$6,IF(ROUNDDOWN(D157,0)=$L$6,$N$6,$M$6))</f>
        <v>　レベル　1</v>
      </c>
      <c r="E158" s="667" t="s">
        <v>133</v>
      </c>
      <c r="F158" s="473"/>
      <c r="G158" s="473"/>
      <c r="H158" s="473"/>
      <c r="I158" s="473"/>
      <c r="J158" s="408"/>
    </row>
    <row r="159" spans="1:10">
      <c r="A159" s="1" t="s">
        <v>440</v>
      </c>
      <c r="D159" s="398" t="str">
        <f>IF(D157=$L$11,$M$7,IF(ROUNDDOWN(D157,0)=$L$7,$N$7,$M$7))</f>
        <v>　レベル　2</v>
      </c>
      <c r="E159" s="668" t="s">
        <v>144</v>
      </c>
      <c r="F159" s="472"/>
      <c r="G159" s="472"/>
      <c r="H159" s="472"/>
      <c r="I159" s="472"/>
      <c r="J159" s="475"/>
    </row>
    <row r="160" spans="1:10">
      <c r="A160" s="1">
        <v>3</v>
      </c>
      <c r="D160" s="398" t="str">
        <f>IF(D157=$L$11,$M$8,IF(ROUNDDOWN(D157,0)=$L$8,$N$8,$M$8))</f>
        <v>■レベル　3</v>
      </c>
      <c r="E160" s="668" t="s">
        <v>309</v>
      </c>
      <c r="F160" s="472"/>
      <c r="G160" s="472"/>
      <c r="H160" s="472"/>
      <c r="I160" s="472"/>
      <c r="J160" s="475"/>
    </row>
    <row r="161" spans="1:10">
      <c r="A161" s="1">
        <v>4</v>
      </c>
      <c r="D161" s="398" t="str">
        <f>IF(D157=$L$11,$M$9,IF(ROUNDDOWN(D157,0)=$L$9,$N$9,$M$9))</f>
        <v>　レベル　4</v>
      </c>
      <c r="E161" s="668" t="s">
        <v>308</v>
      </c>
      <c r="F161" s="472"/>
      <c r="G161" s="472"/>
      <c r="H161" s="472"/>
      <c r="I161" s="472"/>
      <c r="J161" s="475"/>
    </row>
    <row r="162" spans="1:10">
      <c r="A162" s="1">
        <v>5</v>
      </c>
      <c r="D162" s="399" t="str">
        <f>IF(D157=$L$11,$M$10,IF(ROUNDDOWN(D157,0)=$L$10,$N$10,$M$10))</f>
        <v>　レベル　5</v>
      </c>
      <c r="E162" s="650" t="s">
        <v>118</v>
      </c>
      <c r="F162" s="474"/>
      <c r="G162" s="474"/>
      <c r="H162" s="474"/>
      <c r="I162" s="474"/>
      <c r="J162" s="409"/>
    </row>
    <row r="163" spans="1:10">
      <c r="A163" s="1" t="s">
        <v>440</v>
      </c>
    </row>
    <row r="164" spans="1:10" ht="15.75" thickBot="1">
      <c r="B164" s="726">
        <v>4.2</v>
      </c>
      <c r="C164" s="725" t="s">
        <v>432</v>
      </c>
      <c r="D164" s="723"/>
      <c r="J164" s="753" t="str">
        <f>IF(J165=0,$L$3,"")</f>
        <v/>
      </c>
    </row>
    <row r="165" spans="1:10" ht="14.25" hidden="1" thickBot="1">
      <c r="D165" s="392"/>
      <c r="E165" s="393"/>
      <c r="F165" s="394"/>
      <c r="G165" s="394"/>
      <c r="H165" s="395" t="s">
        <v>480</v>
      </c>
      <c r="I165" s="395"/>
      <c r="J165" s="396">
        <f>スコア!M46</f>
        <v>1</v>
      </c>
    </row>
    <row r="166" spans="1:10">
      <c r="D166" s="939">
        <v>3</v>
      </c>
      <c r="E166" s="614" t="s">
        <v>351</v>
      </c>
      <c r="F166" s="614"/>
      <c r="G166" s="614"/>
      <c r="H166" s="614"/>
      <c r="I166" s="614"/>
      <c r="J166" s="615"/>
    </row>
    <row r="167" spans="1:10" ht="14.25" thickBot="1">
      <c r="D167" s="940"/>
      <c r="E167" s="947" t="s">
        <v>462</v>
      </c>
      <c r="F167" s="946"/>
      <c r="G167" s="613"/>
      <c r="H167" s="986" t="s">
        <v>463</v>
      </c>
      <c r="I167" s="947"/>
      <c r="J167" s="986"/>
    </row>
    <row r="168" spans="1:10">
      <c r="A168" s="1">
        <v>1</v>
      </c>
      <c r="D168" s="398" t="str">
        <f>IF(D166=$L$11,$M$6,IF(ROUNDDOWN(D166,0)=$L$6,$N$6,$M$6))</f>
        <v>　レベル　1</v>
      </c>
      <c r="E168" s="566" t="s">
        <v>307</v>
      </c>
      <c r="F168" s="567"/>
      <c r="G168" s="567"/>
      <c r="H168" s="567"/>
      <c r="I168" s="567"/>
      <c r="J168" s="705"/>
    </row>
    <row r="169" spans="1:10">
      <c r="A169" s="1" t="s">
        <v>440</v>
      </c>
      <c r="D169" s="398" t="str">
        <f>IF(D166=$L$11,$M$7,IF(ROUNDDOWN(D166,0)=$L$7,$N$7,$M$7))</f>
        <v>　レベル　2</v>
      </c>
      <c r="E169" s="652" t="s">
        <v>144</v>
      </c>
      <c r="F169" s="653"/>
      <c r="G169" s="653"/>
      <c r="H169" s="653"/>
      <c r="I169" s="653"/>
      <c r="J169" s="700"/>
    </row>
    <row r="170" spans="1:10">
      <c r="A170" s="1">
        <v>3</v>
      </c>
      <c r="D170" s="398" t="str">
        <f>IF(D166=$L$11,$M$8,IF(ROUNDDOWN(D166,0)=$L$8,$N$8,$M$8))</f>
        <v>■レベル　3</v>
      </c>
      <c r="E170" s="652" t="s">
        <v>306</v>
      </c>
      <c r="F170" s="653"/>
      <c r="G170" s="653"/>
      <c r="H170" s="653"/>
      <c r="I170" s="653"/>
      <c r="J170" s="700"/>
    </row>
    <row r="171" spans="1:10">
      <c r="A171" s="1">
        <v>4</v>
      </c>
      <c r="D171" s="398" t="str">
        <f>IF(D166=$L$11,$M$9,IF(ROUNDDOWN(D166,0)=$L$9,$N$9,$M$9))</f>
        <v>　レベル　4</v>
      </c>
      <c r="E171" s="652" t="s">
        <v>693</v>
      </c>
      <c r="F171" s="653"/>
      <c r="G171" s="653"/>
      <c r="H171" s="653"/>
      <c r="I171" s="653"/>
      <c r="J171" s="700"/>
    </row>
    <row r="172" spans="1:10" ht="37.15" customHeight="1">
      <c r="A172" s="1">
        <v>5</v>
      </c>
      <c r="D172" s="399" t="str">
        <f>IF(D166=$L$11,$M$10,IF(ROUNDDOWN(D166,0)=$L$10,$N$10,$M$10))</f>
        <v>　レベル　5</v>
      </c>
      <c r="E172" s="941" t="s">
        <v>694</v>
      </c>
      <c r="F172" s="942"/>
      <c r="G172" s="561"/>
      <c r="H172" s="941" t="s">
        <v>695</v>
      </c>
      <c r="I172" s="942"/>
      <c r="J172" s="943"/>
    </row>
    <row r="173" spans="1:10">
      <c r="A173" s="1" t="s">
        <v>440</v>
      </c>
    </row>
    <row r="174" spans="1:10" ht="15">
      <c r="B174" s="726">
        <v>5</v>
      </c>
      <c r="C174" s="725" t="s">
        <v>507</v>
      </c>
      <c r="D174" s="723"/>
      <c r="J174" s="753"/>
    </row>
    <row r="175" spans="1:10" ht="15.75" thickBot="1">
      <c r="B175" s="726">
        <v>5.0999999999999996</v>
      </c>
      <c r="C175" s="725" t="s">
        <v>891</v>
      </c>
      <c r="D175" s="723"/>
      <c r="J175" s="753" t="str">
        <f>IF(J176=0,$L$3,"")</f>
        <v/>
      </c>
    </row>
    <row r="176" spans="1:10" ht="14.25" hidden="1" thickBot="1">
      <c r="D176" s="392"/>
      <c r="E176" s="393"/>
      <c r="F176" s="394"/>
      <c r="G176" s="394"/>
      <c r="H176" s="395" t="s">
        <v>480</v>
      </c>
      <c r="I176" s="395"/>
      <c r="J176" s="396">
        <f>スコア!M48</f>
        <v>1</v>
      </c>
    </row>
    <row r="177" spans="1:10" ht="14.25" thickBot="1">
      <c r="D177" s="397">
        <v>3</v>
      </c>
      <c r="E177" s="436" t="s">
        <v>351</v>
      </c>
      <c r="F177" s="404"/>
      <c r="G177" s="404"/>
      <c r="H177" s="404"/>
      <c r="I177" s="404"/>
      <c r="J177" s="405"/>
    </row>
    <row r="178" spans="1:10">
      <c r="A178" s="1">
        <v>1</v>
      </c>
      <c r="D178" s="450" t="str">
        <f>IF(D177=$L$11,$M$6,IF(ROUNDDOWN(D177,0)=$L$6,$N$6,$M$6))</f>
        <v>　レベル　1</v>
      </c>
      <c r="E178" s="667" t="s">
        <v>544</v>
      </c>
      <c r="F178" s="473"/>
      <c r="G178" s="473"/>
      <c r="H178" s="473"/>
      <c r="I178" s="473"/>
      <c r="J178" s="408"/>
    </row>
    <row r="179" spans="1:10">
      <c r="A179" s="1" t="s">
        <v>440</v>
      </c>
      <c r="D179" s="398" t="str">
        <f>IF(D177=$L$11,$M$7,IF(ROUNDDOWN(D177,0)=$L$7,$N$7,$M$7))</f>
        <v>　レベル　2</v>
      </c>
      <c r="E179" s="668" t="s">
        <v>545</v>
      </c>
      <c r="F179" s="472"/>
      <c r="G179" s="472"/>
      <c r="H179" s="472"/>
      <c r="I179" s="472"/>
      <c r="J179" s="475"/>
    </row>
    <row r="180" spans="1:10">
      <c r="A180" s="1">
        <v>3</v>
      </c>
      <c r="D180" s="398" t="str">
        <f>IF(D177=$L$11,$M$8,IF(ROUNDDOWN(D177,0)=$L$8,$N$8,$M$8))</f>
        <v>■レベル　3</v>
      </c>
      <c r="E180" s="668" t="s">
        <v>546</v>
      </c>
      <c r="F180" s="472"/>
      <c r="G180" s="472"/>
      <c r="H180" s="472"/>
      <c r="I180" s="472"/>
      <c r="J180" s="475"/>
    </row>
    <row r="181" spans="1:10">
      <c r="A181" s="1">
        <v>4</v>
      </c>
      <c r="D181" s="398" t="str">
        <f>IF(D177=$L$11,$M$9,IF(ROUNDDOWN(D177,0)=$L$9,$N$9,$M$9))</f>
        <v>　レベル　4</v>
      </c>
      <c r="E181" s="668" t="s">
        <v>547</v>
      </c>
      <c r="F181" s="472"/>
      <c r="G181" s="472"/>
      <c r="H181" s="472"/>
      <c r="I181" s="472"/>
      <c r="J181" s="475"/>
    </row>
    <row r="182" spans="1:10">
      <c r="A182" s="1">
        <v>5</v>
      </c>
      <c r="D182" s="399" t="str">
        <f>IF(D177=$L$11,$M$10,IF(ROUNDDOWN(D177,0)=$L$10,$N$10,$M$10))</f>
        <v>　レベル　5</v>
      </c>
      <c r="E182" s="650" t="s">
        <v>548</v>
      </c>
      <c r="F182" s="474"/>
      <c r="G182" s="474"/>
      <c r="H182" s="474"/>
      <c r="I182" s="474"/>
      <c r="J182" s="409"/>
    </row>
    <row r="183" spans="1:10">
      <c r="A183" s="1" t="s">
        <v>440</v>
      </c>
    </row>
    <row r="184" spans="1:10" ht="15">
      <c r="B184" s="726">
        <v>5.2</v>
      </c>
      <c r="C184" s="725" t="s">
        <v>408</v>
      </c>
      <c r="D184" s="723"/>
      <c r="J184" s="753"/>
    </row>
    <row r="185" spans="1:10" ht="15.75" thickBot="1">
      <c r="B185" s="726"/>
      <c r="C185" s="725"/>
      <c r="D185" s="723" t="s">
        <v>913</v>
      </c>
      <c r="J185" s="753" t="str">
        <f>IF(J186=0,$L$3,"")</f>
        <v/>
      </c>
    </row>
    <row r="186" spans="1:10" ht="14.25" hidden="1" thickBot="1">
      <c r="D186" s="392"/>
      <c r="E186" s="393"/>
      <c r="F186" s="394"/>
      <c r="G186" s="394"/>
      <c r="H186" s="395" t="s">
        <v>480</v>
      </c>
      <c r="I186" s="395"/>
      <c r="J186" s="396">
        <f>スコア!M49</f>
        <v>1</v>
      </c>
    </row>
    <row r="187" spans="1:10" ht="14.25" thickBot="1">
      <c r="D187" s="397">
        <v>3</v>
      </c>
      <c r="E187" s="436" t="s">
        <v>351</v>
      </c>
      <c r="F187" s="404"/>
      <c r="G187" s="404"/>
      <c r="H187" s="404"/>
      <c r="I187" s="404"/>
      <c r="J187" s="405"/>
    </row>
    <row r="188" spans="1:10">
      <c r="A188" s="1">
        <v>1</v>
      </c>
      <c r="D188" s="450" t="str">
        <f>IF(D187=$L$11,$M$6,IF(ROUNDDOWN(D187,0)=$L$6,$N$6,$M$6))</f>
        <v>　レベル　1</v>
      </c>
      <c r="E188" s="667" t="s">
        <v>549</v>
      </c>
      <c r="F188" s="473"/>
      <c r="G188" s="473"/>
      <c r="H188" s="473"/>
      <c r="I188" s="473"/>
      <c r="J188" s="408"/>
    </row>
    <row r="189" spans="1:10">
      <c r="A189" s="1">
        <v>2</v>
      </c>
      <c r="D189" s="398" t="str">
        <f>IF(D187=$L$11,$M$7,IF(ROUNDDOWN(D187,0)=$L$7,$N$7,$M$7))</f>
        <v>　レベル　2</v>
      </c>
      <c r="E189" s="668" t="s">
        <v>464</v>
      </c>
      <c r="F189" s="472"/>
      <c r="G189" s="472"/>
      <c r="H189" s="472"/>
      <c r="I189" s="472"/>
      <c r="J189" s="475"/>
    </row>
    <row r="190" spans="1:10">
      <c r="A190" s="1">
        <v>3</v>
      </c>
      <c r="D190" s="398" t="str">
        <f>IF(D187=$L$11,$M$8,IF(ROUNDDOWN(D187,0)=$L$8,$N$8,$M$8))</f>
        <v>■レベル　3</v>
      </c>
      <c r="E190" s="668" t="s">
        <v>465</v>
      </c>
      <c r="F190" s="472"/>
      <c r="G190" s="472"/>
      <c r="H190" s="472"/>
      <c r="I190" s="472"/>
      <c r="J190" s="475"/>
    </row>
    <row r="191" spans="1:10" ht="23.45" customHeight="1">
      <c r="A191" s="1">
        <v>4</v>
      </c>
      <c r="D191" s="398" t="str">
        <f>IF(D187=$L$11,$M$9,IF(ROUNDDOWN(D187,0)=$L$9,$N$9,$M$9))</f>
        <v>　レベル　4</v>
      </c>
      <c r="E191" s="950" t="s">
        <v>466</v>
      </c>
      <c r="F191" s="952"/>
      <c r="G191" s="952"/>
      <c r="H191" s="952"/>
      <c r="I191" s="952"/>
      <c r="J191" s="951"/>
    </row>
    <row r="192" spans="1:10">
      <c r="A192" s="1">
        <v>5</v>
      </c>
      <c r="D192" s="399" t="str">
        <f>IF(D187=$L$11,$M$10,IF(ROUNDDOWN(D187,0)=$L$10,$N$10,$M$10))</f>
        <v>　レベル　5</v>
      </c>
      <c r="E192" s="650" t="s">
        <v>986</v>
      </c>
      <c r="F192" s="474"/>
      <c r="G192" s="474"/>
      <c r="H192" s="474"/>
      <c r="I192" s="474"/>
      <c r="J192" s="409"/>
    </row>
    <row r="193" spans="1:10" ht="29.45" customHeight="1">
      <c r="A193" s="1" t="s">
        <v>440</v>
      </c>
      <c r="D193" s="1002" t="s">
        <v>696</v>
      </c>
      <c r="E193" s="1002"/>
      <c r="F193" s="1002"/>
      <c r="G193" s="1002"/>
      <c r="H193" s="1002"/>
      <c r="I193" s="1002"/>
      <c r="J193" s="1002"/>
    </row>
    <row r="194" spans="1:10" ht="15.75" thickBot="1">
      <c r="B194" s="726"/>
      <c r="C194" s="725"/>
      <c r="D194" s="723" t="s">
        <v>914</v>
      </c>
      <c r="J194" s="753" t="str">
        <f>IF(J195=0,$L$3,"")</f>
        <v/>
      </c>
    </row>
    <row r="195" spans="1:10" ht="14.25" hidden="1" thickBot="1">
      <c r="D195" s="392"/>
      <c r="E195" s="393"/>
      <c r="F195" s="394"/>
      <c r="G195" s="394"/>
      <c r="H195" s="395" t="s">
        <v>480</v>
      </c>
      <c r="I195" s="395"/>
      <c r="J195" s="396">
        <f>スコア!M50</f>
        <v>1</v>
      </c>
    </row>
    <row r="196" spans="1:10" ht="14.25" thickBot="1">
      <c r="D196" s="397">
        <v>3</v>
      </c>
      <c r="E196" s="436" t="s">
        <v>351</v>
      </c>
      <c r="F196" s="404"/>
      <c r="G196" s="404"/>
      <c r="H196" s="404"/>
      <c r="I196" s="404"/>
      <c r="J196" s="405"/>
    </row>
    <row r="197" spans="1:10">
      <c r="A197" s="1">
        <v>1</v>
      </c>
      <c r="D197" s="450" t="str">
        <f>IF(D196=$L$11,$M$6,IF(ROUNDDOWN(D196,0)=$L$6,$N$6,$M$6))</f>
        <v>　レベル　1</v>
      </c>
      <c r="E197" s="667" t="s">
        <v>305</v>
      </c>
      <c r="F197" s="473"/>
      <c r="G197" s="473"/>
      <c r="H197" s="473"/>
      <c r="I197" s="473"/>
      <c r="J197" s="408"/>
    </row>
    <row r="198" spans="1:10">
      <c r="A198" s="1" t="s">
        <v>440</v>
      </c>
      <c r="D198" s="398" t="str">
        <f>IF(D196=$L$11,$M$7,IF(ROUNDDOWN(D196,0)=$L$7,$N$7,$M$7))</f>
        <v>　レベル　2</v>
      </c>
      <c r="E198" s="668" t="s">
        <v>144</v>
      </c>
      <c r="F198" s="472"/>
      <c r="G198" s="472"/>
      <c r="H198" s="472"/>
      <c r="I198" s="472"/>
      <c r="J198" s="475"/>
    </row>
    <row r="199" spans="1:10">
      <c r="A199" s="1">
        <v>3</v>
      </c>
      <c r="D199" s="398" t="str">
        <f>IF(D196=$L$11,$M$8,IF(ROUNDDOWN(D196,0)=$L$8,$N$8,$M$8))</f>
        <v>■レベル　3</v>
      </c>
      <c r="E199" s="668" t="s">
        <v>304</v>
      </c>
      <c r="F199" s="472"/>
      <c r="G199" s="472"/>
      <c r="H199" s="472"/>
      <c r="I199" s="472"/>
      <c r="J199" s="475"/>
    </row>
    <row r="200" spans="1:10">
      <c r="A200" s="1" t="s">
        <v>201</v>
      </c>
      <c r="D200" s="398" t="str">
        <f>IF(D196=$L$11,$M$9,IF(ROUNDDOWN(D196,0)=$L$9,$N$9,$M$9))</f>
        <v>　レベル　4</v>
      </c>
      <c r="E200" s="668" t="s">
        <v>144</v>
      </c>
      <c r="F200" s="472"/>
      <c r="G200" s="472"/>
      <c r="H200" s="472"/>
      <c r="I200" s="472"/>
      <c r="J200" s="475"/>
    </row>
    <row r="201" spans="1:10">
      <c r="A201" s="1">
        <v>5</v>
      </c>
      <c r="D201" s="399" t="str">
        <f>IF(D196=$L$11,$M$10,IF(ROUNDDOWN(D196,0)=$L$10,$N$10,$M$10))</f>
        <v>　レベル　5</v>
      </c>
      <c r="E201" s="650" t="s">
        <v>957</v>
      </c>
      <c r="F201" s="474"/>
      <c r="G201" s="474"/>
      <c r="H201" s="474"/>
      <c r="I201" s="474"/>
      <c r="J201" s="409"/>
    </row>
    <row r="202" spans="1:10">
      <c r="A202" s="1" t="s">
        <v>440</v>
      </c>
    </row>
    <row r="203" spans="1:10" ht="15.75" thickBot="1">
      <c r="B203" s="726">
        <v>5.3</v>
      </c>
      <c r="C203" s="725" t="s">
        <v>407</v>
      </c>
      <c r="D203" s="723"/>
      <c r="J203" s="753" t="str">
        <f>IF(J204=0,$L$3,"")</f>
        <v/>
      </c>
    </row>
    <row r="204" spans="1:10" ht="14.25" hidden="1" thickBot="1">
      <c r="D204" s="392"/>
      <c r="E204" s="393"/>
      <c r="F204" s="394"/>
      <c r="G204" s="394"/>
      <c r="H204" s="395" t="s">
        <v>480</v>
      </c>
      <c r="I204" s="395"/>
      <c r="J204" s="396">
        <f>スコア!M51</f>
        <v>1</v>
      </c>
    </row>
    <row r="205" spans="1:10" ht="14.25" thickBot="1">
      <c r="D205" s="397">
        <v>3</v>
      </c>
      <c r="E205" s="436" t="s">
        <v>351</v>
      </c>
      <c r="F205" s="404"/>
      <c r="G205" s="404"/>
      <c r="H205" s="404"/>
      <c r="I205" s="404"/>
      <c r="J205" s="405"/>
    </row>
    <row r="206" spans="1:10">
      <c r="A206" s="1">
        <v>1</v>
      </c>
      <c r="D206" s="450" t="str">
        <f>IF(D205=$L$11,$M$6,IF(ROUNDDOWN(D205,0)=$L$6,$N$6,$M$6))</f>
        <v>　レベル　1</v>
      </c>
      <c r="E206" s="667" t="s">
        <v>915</v>
      </c>
      <c r="F206" s="473"/>
      <c r="G206" s="473"/>
      <c r="H206" s="473"/>
      <c r="I206" s="473"/>
      <c r="J206" s="408"/>
    </row>
    <row r="207" spans="1:10">
      <c r="A207" s="1">
        <v>2</v>
      </c>
      <c r="D207" s="398" t="str">
        <f>IF(D205=$L$11,$M$7,IF(ROUNDDOWN(D205,0)=$L$7,$N$7,$M$7))</f>
        <v>　レベル　2</v>
      </c>
      <c r="E207" s="668" t="s">
        <v>916</v>
      </c>
      <c r="F207" s="472"/>
      <c r="G207" s="472"/>
      <c r="H207" s="472"/>
      <c r="I207" s="472"/>
      <c r="J207" s="475"/>
    </row>
    <row r="208" spans="1:10" ht="27" customHeight="1">
      <c r="A208" s="1">
        <v>3</v>
      </c>
      <c r="D208" s="398" t="str">
        <f>IF(D205=$L$11,$M$8,IF(ROUNDDOWN(D205,0)=$L$8,$N$8,$M$8))</f>
        <v>■レベル　3</v>
      </c>
      <c r="E208" s="950" t="s">
        <v>958</v>
      </c>
      <c r="F208" s="952"/>
      <c r="G208" s="952"/>
      <c r="H208" s="952"/>
      <c r="I208" s="952"/>
      <c r="J208" s="951"/>
    </row>
    <row r="209" spans="1:10" ht="27" customHeight="1">
      <c r="A209" s="1">
        <v>4</v>
      </c>
      <c r="D209" s="398" t="str">
        <f>IF(D205=$L$11,$M$9,IF(ROUNDDOWN(D205,0)=$L$9,$N$9,$M$9))</f>
        <v>　レベル　4</v>
      </c>
      <c r="E209" s="950" t="s">
        <v>917</v>
      </c>
      <c r="F209" s="952"/>
      <c r="G209" s="952"/>
      <c r="H209" s="952"/>
      <c r="I209" s="952"/>
      <c r="J209" s="951"/>
    </row>
    <row r="210" spans="1:10" ht="27" customHeight="1">
      <c r="A210" s="1">
        <v>5</v>
      </c>
      <c r="D210" s="399" t="str">
        <f>IF(D205=$L$11,$M$10,IF(ROUNDDOWN(D205,0)=$L$10,$N$10,$M$10))</f>
        <v>　レベル　5</v>
      </c>
      <c r="E210" s="941" t="s">
        <v>303</v>
      </c>
      <c r="F210" s="942"/>
      <c r="G210" s="942"/>
      <c r="H210" s="942"/>
      <c r="I210" s="942"/>
      <c r="J210" s="943"/>
    </row>
    <row r="211" spans="1:10">
      <c r="A211" s="1" t="s">
        <v>440</v>
      </c>
    </row>
    <row r="212" spans="1:10" ht="15">
      <c r="B212" s="726">
        <v>6</v>
      </c>
      <c r="C212" s="725" t="s">
        <v>433</v>
      </c>
      <c r="D212" s="723"/>
      <c r="J212" s="753"/>
    </row>
    <row r="213" spans="1:10" ht="15">
      <c r="B213" s="726">
        <v>6.1</v>
      </c>
      <c r="C213" s="725" t="s">
        <v>998</v>
      </c>
      <c r="D213" s="723"/>
      <c r="J213" s="753" t="str">
        <f>IF(J214=0,$L$3,"")</f>
        <v/>
      </c>
    </row>
    <row r="214" spans="1:10" hidden="1">
      <c r="D214" s="392"/>
      <c r="E214" s="393"/>
      <c r="F214" s="394"/>
      <c r="G214" s="394"/>
      <c r="H214" s="395" t="s">
        <v>480</v>
      </c>
      <c r="I214" s="395"/>
      <c r="J214" s="396">
        <f>スコア!M53</f>
        <v>1</v>
      </c>
    </row>
    <row r="215" spans="1:10">
      <c r="D215" s="641">
        <f>D223</f>
        <v>3</v>
      </c>
      <c r="E215" s="436" t="s">
        <v>351</v>
      </c>
      <c r="F215" s="404"/>
      <c r="G215" s="404"/>
      <c r="H215" s="404"/>
      <c r="I215" s="404"/>
      <c r="J215" s="500" t="s">
        <v>388</v>
      </c>
    </row>
    <row r="216" spans="1:10">
      <c r="A216" s="1">
        <v>1</v>
      </c>
      <c r="D216" s="398" t="str">
        <f>IF(D215=$L$11,$M$6,IF(ROUNDDOWN(D215,0)=$L$6,$N$6,$M$6))</f>
        <v>　レベル　1</v>
      </c>
      <c r="E216" s="566" t="s">
        <v>999</v>
      </c>
      <c r="F216" s="567"/>
      <c r="G216" s="671"/>
      <c r="H216" s="671"/>
      <c r="I216" s="671"/>
      <c r="J216" s="953" t="s">
        <v>965</v>
      </c>
    </row>
    <row r="217" spans="1:10">
      <c r="A217" s="1">
        <v>2</v>
      </c>
      <c r="D217" s="398" t="str">
        <f>IF(D215=$L$11,$M$7,IF(ROUNDDOWN(D215,0)=$L$7,$N$7,$M$7))</f>
        <v>　レベル　2</v>
      </c>
      <c r="E217" s="693" t="s">
        <v>1000</v>
      </c>
      <c r="F217" s="689"/>
      <c r="G217" s="689"/>
      <c r="H217" s="689"/>
      <c r="I217" s="689"/>
      <c r="J217" s="954"/>
    </row>
    <row r="218" spans="1:10">
      <c r="A218" s="1">
        <v>3</v>
      </c>
      <c r="D218" s="398" t="str">
        <f>IF(D215=$L$11,$M$8,IF(ROUNDDOWN(D215,0)=$L$8,$N$8,$M$8))</f>
        <v>■レベル　3</v>
      </c>
      <c r="E218" s="652" t="s">
        <v>1001</v>
      </c>
      <c r="F218" s="564"/>
      <c r="G218" s="564"/>
      <c r="H218" s="564"/>
      <c r="I218" s="564"/>
      <c r="J218" s="954"/>
    </row>
    <row r="219" spans="1:10">
      <c r="A219" s="1">
        <v>4</v>
      </c>
      <c r="D219" s="398" t="str">
        <f>IF(D215=$L$11,$M$9,IF(ROUNDDOWN(D215,0)=$L$9,$N$9,$M$9))</f>
        <v>　レベル　4</v>
      </c>
      <c r="E219" s="693" t="s">
        <v>1002</v>
      </c>
      <c r="F219" s="689"/>
      <c r="G219" s="689"/>
      <c r="H219" s="689"/>
      <c r="I219" s="689"/>
      <c r="J219" s="954"/>
    </row>
    <row r="220" spans="1:10" ht="14.25" thickBot="1">
      <c r="A220" s="1">
        <v>5</v>
      </c>
      <c r="D220" s="399" t="str">
        <f>IF(D215=$L$11,$M$10,IF(ROUNDDOWN(D215,0)=$L$10,$N$10,$M$10))</f>
        <v>　レベル　5</v>
      </c>
      <c r="E220" s="640" t="s">
        <v>1012</v>
      </c>
      <c r="F220" s="638"/>
      <c r="G220" s="638"/>
      <c r="H220" s="638"/>
      <c r="I220" s="638"/>
      <c r="J220" s="955"/>
    </row>
    <row r="221" spans="1:10" ht="14.25" thickBot="1">
      <c r="A221" s="1" t="s">
        <v>440</v>
      </c>
      <c r="D221" s="397">
        <v>0</v>
      </c>
      <c r="E221" s="730" t="s">
        <v>237</v>
      </c>
      <c r="F221" s="451" t="s">
        <v>259</v>
      </c>
    </row>
    <row r="222" spans="1:10">
      <c r="D222" s="731" t="s">
        <v>816</v>
      </c>
    </row>
    <row r="223" spans="1:10" ht="14.25" thickBot="1">
      <c r="D223" s="611">
        <f>IF(F221=$N$3,IF(E230=0,1,IF(E230=1,2,IF(E230=2,3,IF(E230=3,4,IF(E230&gt;=4,5,))))),D221)</f>
        <v>3</v>
      </c>
      <c r="E223" s="407" t="s">
        <v>467</v>
      </c>
      <c r="F223" s="407"/>
      <c r="G223" s="616" t="s">
        <v>497</v>
      </c>
      <c r="H223" s="506"/>
      <c r="I223" s="506"/>
      <c r="J223" s="411" t="s">
        <v>406</v>
      </c>
    </row>
    <row r="224" spans="1:10">
      <c r="D224" s="762"/>
      <c r="E224" s="672"/>
      <c r="F224" s="677"/>
      <c r="G224" s="958" t="s">
        <v>697</v>
      </c>
      <c r="H224" s="957"/>
      <c r="I224" s="949"/>
      <c r="J224" s="501">
        <v>3</v>
      </c>
    </row>
    <row r="225" spans="1:10">
      <c r="D225" s="763"/>
      <c r="E225" s="673"/>
      <c r="F225" s="675"/>
      <c r="G225" s="956" t="s">
        <v>552</v>
      </c>
      <c r="H225" s="952"/>
      <c r="I225" s="951"/>
      <c r="J225" s="502">
        <v>1</v>
      </c>
    </row>
    <row r="226" spans="1:10" ht="28.15" customHeight="1">
      <c r="D226" s="763"/>
      <c r="E226" s="1000" t="s">
        <v>556</v>
      </c>
      <c r="F226" s="1001"/>
      <c r="G226" s="956" t="s">
        <v>553</v>
      </c>
      <c r="H226" s="952"/>
      <c r="I226" s="951"/>
      <c r="J226" s="502">
        <v>1</v>
      </c>
    </row>
    <row r="227" spans="1:10" ht="37.15" customHeight="1">
      <c r="D227" s="763">
        <v>2</v>
      </c>
      <c r="E227" s="674"/>
      <c r="F227" s="676"/>
      <c r="G227" s="956" t="s">
        <v>698</v>
      </c>
      <c r="H227" s="952"/>
      <c r="I227" s="951"/>
      <c r="J227" s="502">
        <v>2</v>
      </c>
    </row>
    <row r="228" spans="1:10" ht="24" customHeight="1">
      <c r="D228" s="763"/>
      <c r="E228" s="983" t="s">
        <v>550</v>
      </c>
      <c r="F228" s="984"/>
      <c r="G228" s="956" t="s">
        <v>554</v>
      </c>
      <c r="H228" s="952"/>
      <c r="I228" s="951"/>
      <c r="J228" s="502">
        <v>1</v>
      </c>
    </row>
    <row r="229" spans="1:10" ht="27.6" customHeight="1" thickBot="1">
      <c r="D229" s="763"/>
      <c r="E229" s="983" t="s">
        <v>551</v>
      </c>
      <c r="F229" s="984"/>
      <c r="G229" s="985" t="s">
        <v>555</v>
      </c>
      <c r="H229" s="942"/>
      <c r="I229" s="943"/>
      <c r="J229" s="502">
        <v>1</v>
      </c>
    </row>
    <row r="230" spans="1:10" ht="14.25">
      <c r="D230" s="454" t="s">
        <v>802</v>
      </c>
      <c r="E230" s="515">
        <f>MAX(D224:D227)+D228+D229</f>
        <v>2</v>
      </c>
      <c r="F230" s="452" t="s">
        <v>261</v>
      </c>
      <c r="G230" s="452"/>
      <c r="H230" s="498"/>
      <c r="I230" s="498"/>
      <c r="J230" s="499"/>
    </row>
    <row r="231" spans="1:10"/>
    <row r="232" spans="1:10" ht="15">
      <c r="B232" s="726">
        <v>6.2</v>
      </c>
      <c r="C232" s="725" t="s">
        <v>506</v>
      </c>
      <c r="D232" s="723"/>
      <c r="J232" s="753"/>
    </row>
    <row r="233" spans="1:10" ht="15.75" thickBot="1">
      <c r="B233" s="726"/>
      <c r="C233" s="725"/>
      <c r="D233" s="723" t="s">
        <v>918</v>
      </c>
      <c r="J233" s="753" t="str">
        <f>IF(J234=0,$L$3,"")</f>
        <v/>
      </c>
    </row>
    <row r="234" spans="1:10" ht="14.25" hidden="1" thickBot="1">
      <c r="D234" s="392"/>
      <c r="E234" s="393"/>
      <c r="F234" s="394"/>
      <c r="G234" s="394"/>
      <c r="H234" s="395" t="s">
        <v>480</v>
      </c>
      <c r="I234" s="395"/>
      <c r="J234" s="396">
        <f>スコア!M54</f>
        <v>1</v>
      </c>
    </row>
    <row r="235" spans="1:10" ht="14.25" thickBot="1">
      <c r="D235" s="397">
        <v>3</v>
      </c>
      <c r="E235" s="436" t="s">
        <v>351</v>
      </c>
      <c r="F235" s="404"/>
      <c r="G235" s="404"/>
      <c r="H235" s="404"/>
      <c r="I235" s="404"/>
      <c r="J235" s="405"/>
    </row>
    <row r="236" spans="1:10">
      <c r="A236" s="1">
        <v>1</v>
      </c>
      <c r="D236" s="450" t="str">
        <f>IF(D235=$L$11,$M$6,IF(ROUNDDOWN(D235,0)=$L$6,$N$6,$M$6))</f>
        <v>　レベル　1</v>
      </c>
      <c r="E236" s="667" t="s">
        <v>164</v>
      </c>
      <c r="F236" s="473"/>
      <c r="G236" s="473"/>
      <c r="H236" s="473"/>
      <c r="I236" s="473"/>
      <c r="J236" s="408"/>
    </row>
    <row r="237" spans="1:10">
      <c r="A237" s="1">
        <v>2</v>
      </c>
      <c r="D237" s="398" t="str">
        <f>IF(D235=$L$11,$M$7,IF(ROUNDDOWN(D235,0)=$L$7,$N$7,$M$7))</f>
        <v>　レベル　2</v>
      </c>
      <c r="E237" s="668" t="s">
        <v>557</v>
      </c>
      <c r="F237" s="472"/>
      <c r="G237" s="472"/>
      <c r="H237" s="472"/>
      <c r="I237" s="472"/>
      <c r="J237" s="475"/>
    </row>
    <row r="238" spans="1:10">
      <c r="A238" s="1">
        <v>3</v>
      </c>
      <c r="D238" s="398" t="str">
        <f>IF(D235=$L$11,$M$8,IF(ROUNDDOWN(D235,0)=$L$8,$N$8,$M$8))</f>
        <v>■レベル　3</v>
      </c>
      <c r="E238" s="668" t="s">
        <v>558</v>
      </c>
      <c r="F238" s="472"/>
      <c r="G238" s="472"/>
      <c r="H238" s="472"/>
      <c r="I238" s="472"/>
      <c r="J238" s="475"/>
    </row>
    <row r="239" spans="1:10">
      <c r="A239" s="1">
        <v>4</v>
      </c>
      <c r="D239" s="398" t="str">
        <f>IF(D235=$L$11,$M$9,IF(ROUNDDOWN(D235,0)=$L$9,$N$9,$M$9))</f>
        <v>　レベル　4</v>
      </c>
      <c r="E239" s="950" t="s">
        <v>559</v>
      </c>
      <c r="F239" s="952"/>
      <c r="G239" s="952"/>
      <c r="H239" s="952"/>
      <c r="I239" s="952"/>
      <c r="J239" s="951"/>
    </row>
    <row r="240" spans="1:10" ht="25.9" customHeight="1">
      <c r="A240" s="1">
        <v>5</v>
      </c>
      <c r="D240" s="399" t="str">
        <f>IF(D235=$L$11,$M$10,IF(ROUNDDOWN(D235,0)=$L$10,$N$10,$M$10))</f>
        <v>　レベル　5</v>
      </c>
      <c r="E240" s="941" t="s">
        <v>699</v>
      </c>
      <c r="F240" s="942"/>
      <c r="G240" s="942"/>
      <c r="H240" s="942"/>
      <c r="I240" s="942"/>
      <c r="J240" s="943"/>
    </row>
    <row r="241" spans="1:10">
      <c r="A241" s="1" t="s">
        <v>440</v>
      </c>
    </row>
    <row r="242" spans="1:10" ht="15.75" thickBot="1">
      <c r="B242" s="726"/>
      <c r="C242" s="725"/>
      <c r="D242" s="723" t="s">
        <v>855</v>
      </c>
      <c r="J242" s="753" t="str">
        <f>IF(J243=0,$L$3,"")</f>
        <v/>
      </c>
    </row>
    <row r="243" spans="1:10" ht="14.25" hidden="1" thickBot="1">
      <c r="D243" s="392"/>
      <c r="E243" s="393"/>
      <c r="F243" s="394"/>
      <c r="G243" s="394"/>
      <c r="H243" s="395" t="s">
        <v>480</v>
      </c>
      <c r="I243" s="395"/>
      <c r="J243" s="396">
        <f>スコア!M55</f>
        <v>1</v>
      </c>
    </row>
    <row r="244" spans="1:10" ht="14.25" thickBot="1">
      <c r="D244" s="397">
        <v>3</v>
      </c>
      <c r="E244" s="436" t="s">
        <v>351</v>
      </c>
      <c r="F244" s="404"/>
      <c r="G244" s="404"/>
      <c r="H244" s="404"/>
      <c r="I244" s="404"/>
      <c r="J244" s="405"/>
    </row>
    <row r="245" spans="1:10">
      <c r="A245" s="1">
        <v>1</v>
      </c>
      <c r="D245" s="450" t="str">
        <f>IF(D244=$L$11,$M$6,IF(ROUNDDOWN(D244,0)=$L$6,$N$6,$M$6))</f>
        <v>　レベル　1</v>
      </c>
      <c r="E245" s="948" t="s">
        <v>700</v>
      </c>
      <c r="F245" s="957"/>
      <c r="G245" s="957"/>
      <c r="H245" s="957"/>
      <c r="I245" s="957"/>
      <c r="J245" s="949"/>
    </row>
    <row r="246" spans="1:10">
      <c r="A246" s="1">
        <v>2</v>
      </c>
      <c r="D246" s="398" t="str">
        <f>IF(D244=$L$11,$M$7,IF(ROUNDDOWN(D244,0)=$L$7,$N$7,$M$7))</f>
        <v>　レベル　2</v>
      </c>
      <c r="E246" s="654" t="s">
        <v>514</v>
      </c>
      <c r="F246" s="472"/>
      <c r="G246" s="472"/>
      <c r="H246" s="472"/>
      <c r="I246" s="472"/>
      <c r="J246" s="475"/>
    </row>
    <row r="247" spans="1:10" ht="46.9" customHeight="1">
      <c r="A247" s="1">
        <v>3</v>
      </c>
      <c r="D247" s="398" t="str">
        <f>IF(D244=$L$11,$M$8,IF(ROUNDDOWN(D244,0)=$L$8,$N$8,$M$8))</f>
        <v>■レベル　3</v>
      </c>
      <c r="E247" s="950" t="s">
        <v>1061</v>
      </c>
      <c r="F247" s="952"/>
      <c r="G247" s="952"/>
      <c r="H247" s="952"/>
      <c r="I247" s="952"/>
      <c r="J247" s="951"/>
    </row>
    <row r="248" spans="1:10">
      <c r="A248" s="1">
        <v>4</v>
      </c>
      <c r="D248" s="398" t="str">
        <f>IF(D244=$L$11,$M$9,IF(ROUNDDOWN(D244,0)=$L$9,$N$9,$M$9))</f>
        <v>　レベル　4</v>
      </c>
      <c r="E248" s="994" t="s">
        <v>701</v>
      </c>
      <c r="F248" s="995"/>
      <c r="G248" s="995"/>
      <c r="H248" s="995"/>
      <c r="I248" s="995"/>
      <c r="J248" s="996"/>
    </row>
    <row r="249" spans="1:10" ht="51" customHeight="1">
      <c r="A249" s="1">
        <v>5</v>
      </c>
      <c r="D249" s="399" t="str">
        <f>IF(D244=$L$11,$M$10,IF(ROUNDDOWN(D244,0)=$L$10,$N$10,$M$10))</f>
        <v>　レベル　5</v>
      </c>
      <c r="E249" s="941" t="s">
        <v>1062</v>
      </c>
      <c r="F249" s="942"/>
      <c r="G249" s="942"/>
      <c r="H249" s="942"/>
      <c r="I249" s="942"/>
      <c r="J249" s="943"/>
    </row>
    <row r="250" spans="1:10" ht="34.9" customHeight="1">
      <c r="A250" s="1" t="s">
        <v>440</v>
      </c>
      <c r="D250" s="1002" t="s">
        <v>1013</v>
      </c>
      <c r="E250" s="1002"/>
      <c r="F250" s="1002"/>
      <c r="G250" s="1002"/>
      <c r="H250" s="1002"/>
      <c r="I250" s="1002"/>
      <c r="J250" s="1002"/>
    </row>
    <row r="251" spans="1:10" ht="15.75" thickBot="1">
      <c r="B251" s="726">
        <v>6.3</v>
      </c>
      <c r="C251" s="725" t="s">
        <v>434</v>
      </c>
      <c r="D251" s="723"/>
      <c r="J251" s="753" t="str">
        <f>IF(J252=0,$L$3,"")</f>
        <v/>
      </c>
    </row>
    <row r="252" spans="1:10" ht="14.25" hidden="1" thickBot="1">
      <c r="D252" s="392"/>
      <c r="E252" s="393"/>
      <c r="F252" s="394"/>
      <c r="G252" s="394"/>
      <c r="H252" s="395" t="s">
        <v>480</v>
      </c>
      <c r="I252" s="395"/>
      <c r="J252" s="396">
        <f>スコア!M56</f>
        <v>1</v>
      </c>
    </row>
    <row r="253" spans="1:10" ht="14.25" thickBot="1">
      <c r="D253" s="397">
        <v>3</v>
      </c>
      <c r="E253" s="436" t="s">
        <v>351</v>
      </c>
      <c r="F253" s="404"/>
      <c r="G253" s="404"/>
      <c r="H253" s="404"/>
      <c r="I253" s="404"/>
      <c r="J253" s="405"/>
    </row>
    <row r="254" spans="1:10">
      <c r="A254" s="1">
        <v>1</v>
      </c>
      <c r="D254" s="450" t="str">
        <f>IF(D253=$L$11,$M$6,IF(ROUNDDOWN(D253,0)=$L$6,$N$6,$M$6))</f>
        <v>　レベル　1</v>
      </c>
      <c r="E254" s="667" t="s">
        <v>164</v>
      </c>
      <c r="F254" s="473"/>
      <c r="G254" s="473"/>
      <c r="H254" s="473"/>
      <c r="I254" s="473"/>
      <c r="J254" s="408"/>
    </row>
    <row r="255" spans="1:10">
      <c r="A255" s="1">
        <v>2</v>
      </c>
      <c r="D255" s="398" t="str">
        <f>IF(D253=$L$11,$M$7,IF(ROUNDDOWN(D253,0)=$L$7,$N$7,$M$7))</f>
        <v>　レベル　2</v>
      </c>
      <c r="E255" s="654" t="s">
        <v>560</v>
      </c>
      <c r="F255" s="472"/>
      <c r="G255" s="472"/>
      <c r="H255" s="472"/>
      <c r="I255" s="472"/>
      <c r="J255" s="475"/>
    </row>
    <row r="256" spans="1:10">
      <c r="A256" s="1">
        <v>3</v>
      </c>
      <c r="D256" s="398" t="str">
        <f>IF(D253=$L$11,$M$8,IF(ROUNDDOWN(D253,0)=$L$8,$N$8,$M$8))</f>
        <v>■レベル　3</v>
      </c>
      <c r="E256" s="668" t="s">
        <v>959</v>
      </c>
      <c r="F256" s="472"/>
      <c r="G256" s="472"/>
      <c r="H256" s="472"/>
      <c r="I256" s="472"/>
      <c r="J256" s="475"/>
    </row>
    <row r="257" spans="1:10">
      <c r="A257" s="1">
        <v>4</v>
      </c>
      <c r="D257" s="398" t="str">
        <f>IF(D253=$L$11,$M$9,IF(ROUNDDOWN(D253,0)=$L$9,$N$9,$M$9))</f>
        <v>　レベル　4</v>
      </c>
      <c r="E257" s="654" t="s">
        <v>960</v>
      </c>
      <c r="F257" s="472"/>
      <c r="G257" s="472"/>
      <c r="H257" s="472"/>
      <c r="I257" s="472"/>
      <c r="J257" s="475"/>
    </row>
    <row r="258" spans="1:10" ht="24.6" customHeight="1">
      <c r="A258" s="1">
        <v>5</v>
      </c>
      <c r="D258" s="399" t="str">
        <f>IF(D253=$L$11,$M$10,IF(ROUNDDOWN(D253,0)=$L$10,$N$10,$M$10))</f>
        <v>　レベル　5</v>
      </c>
      <c r="E258" s="997" t="s">
        <v>961</v>
      </c>
      <c r="F258" s="998"/>
      <c r="G258" s="998"/>
      <c r="H258" s="998"/>
      <c r="I258" s="998"/>
      <c r="J258" s="999"/>
    </row>
    <row r="259" spans="1:10" ht="35.450000000000003" customHeight="1">
      <c r="A259" s="1" t="s">
        <v>440</v>
      </c>
      <c r="D259" s="1002" t="s">
        <v>702</v>
      </c>
      <c r="E259" s="1002"/>
      <c r="F259" s="1002"/>
      <c r="G259" s="1002"/>
      <c r="H259" s="1002"/>
      <c r="I259" s="1002"/>
      <c r="J259" s="1002"/>
    </row>
    <row r="260" spans="1:10" ht="15">
      <c r="B260" s="726">
        <v>6.4</v>
      </c>
      <c r="C260" s="725" t="s">
        <v>890</v>
      </c>
      <c r="D260" s="723"/>
      <c r="J260" s="753"/>
    </row>
    <row r="261" spans="1:10" ht="15.75" thickBot="1">
      <c r="B261" s="726"/>
      <c r="C261" s="725"/>
      <c r="D261" s="723" t="s">
        <v>924</v>
      </c>
      <c r="J261" s="753" t="str">
        <f>IF(J262=0,$L$3,"")</f>
        <v/>
      </c>
    </row>
    <row r="262" spans="1:10" ht="14.25" hidden="1" thickBot="1">
      <c r="D262" s="392"/>
      <c r="E262" s="393"/>
      <c r="F262" s="394"/>
      <c r="G262" s="394"/>
      <c r="H262" s="395" t="s">
        <v>480</v>
      </c>
      <c r="I262" s="395"/>
      <c r="J262" s="396">
        <f>スコア!M57</f>
        <v>1</v>
      </c>
    </row>
    <row r="263" spans="1:10" ht="14.25" thickBot="1">
      <c r="D263" s="397">
        <v>3</v>
      </c>
      <c r="E263" s="436" t="s">
        <v>351</v>
      </c>
      <c r="F263" s="404"/>
      <c r="G263" s="404"/>
      <c r="H263" s="404"/>
      <c r="I263" s="404"/>
      <c r="J263" s="500" t="s">
        <v>388</v>
      </c>
    </row>
    <row r="264" spans="1:10">
      <c r="A264" s="1">
        <v>1</v>
      </c>
      <c r="D264" s="450" t="str">
        <f>IF(D263=$L$11,$M$6,IF(ROUNDDOWN(D263,0)=$L$6,$N$6,$M$6))</f>
        <v>　レベル　1</v>
      </c>
      <c r="E264" s="566" t="s">
        <v>13</v>
      </c>
      <c r="F264" s="567"/>
      <c r="G264" s="567"/>
      <c r="H264" s="567"/>
      <c r="I264" s="567"/>
      <c r="J264" s="953" t="s">
        <v>965</v>
      </c>
    </row>
    <row r="265" spans="1:10">
      <c r="A265" s="1" t="s">
        <v>440</v>
      </c>
      <c r="D265" s="398" t="str">
        <f>IF(D263=$L$11,$M$7,IF(ROUNDDOWN(D263,0)=$L$7,$N$7,$M$7))</f>
        <v>　レベル　2</v>
      </c>
      <c r="E265" s="652" t="s">
        <v>144</v>
      </c>
      <c r="F265" s="653"/>
      <c r="G265" s="653"/>
      <c r="H265" s="653"/>
      <c r="I265" s="653"/>
      <c r="J265" s="954"/>
    </row>
    <row r="266" spans="1:10" ht="39" customHeight="1">
      <c r="A266" s="1">
        <v>3</v>
      </c>
      <c r="D266" s="398" t="str">
        <f>IF(D263=$L$11,$M$8,IF(ROUNDDOWN(D263,0)=$L$8,$N$8,$M$8))</f>
        <v>■レベル　3</v>
      </c>
      <c r="E266" s="950" t="s">
        <v>1063</v>
      </c>
      <c r="F266" s="952"/>
      <c r="G266" s="952"/>
      <c r="H266" s="952"/>
      <c r="I266" s="951"/>
      <c r="J266" s="954"/>
    </row>
    <row r="267" spans="1:10" ht="39" customHeight="1">
      <c r="A267" s="1">
        <v>4</v>
      </c>
      <c r="D267" s="398" t="str">
        <f>IF(D263=$L$11,$M$9,IF(ROUNDDOWN(D263,0)=$L$9,$N$9,$M$9))</f>
        <v>　レベル　4</v>
      </c>
      <c r="E267" s="950" t="s">
        <v>1064</v>
      </c>
      <c r="F267" s="987"/>
      <c r="G267" s="987"/>
      <c r="H267" s="987"/>
      <c r="I267" s="988"/>
      <c r="J267" s="954"/>
    </row>
    <row r="268" spans="1:10" ht="13.15" customHeight="1" thickBot="1">
      <c r="A268" s="1">
        <v>5</v>
      </c>
      <c r="D268" s="399" t="str">
        <f>IF(D263=$L$11,$M$10,IF(ROUNDDOWN(D263,0)=$L$10,$N$10,$M$10))</f>
        <v>　レベル　5</v>
      </c>
      <c r="E268" s="640" t="s">
        <v>919</v>
      </c>
      <c r="F268" s="761"/>
      <c r="G268" s="761"/>
      <c r="H268" s="761"/>
      <c r="I268" s="761"/>
      <c r="J268" s="955"/>
    </row>
    <row r="269" spans="1:10" ht="14.25" thickBot="1">
      <c r="A269" s="1" t="s">
        <v>440</v>
      </c>
      <c r="D269" s="397">
        <v>0</v>
      </c>
      <c r="E269" s="730" t="s">
        <v>237</v>
      </c>
      <c r="F269" s="451" t="s">
        <v>259</v>
      </c>
    </row>
    <row r="270" spans="1:10">
      <c r="A270" s="669"/>
      <c r="D270" s="731" t="s">
        <v>394</v>
      </c>
    </row>
    <row r="271" spans="1:10" ht="14.25" thickBot="1">
      <c r="A271" s="669"/>
      <c r="D271" s="635" t="s">
        <v>920</v>
      </c>
      <c r="E271" s="636" t="s">
        <v>467</v>
      </c>
      <c r="F271" s="616" t="s">
        <v>497</v>
      </c>
      <c r="G271" s="407"/>
      <c r="H271" s="506"/>
      <c r="I271" s="506"/>
      <c r="J271" s="410"/>
    </row>
    <row r="272" spans="1:10" ht="26.45" customHeight="1">
      <c r="A272" s="669"/>
      <c r="D272" s="401"/>
      <c r="E272" s="508">
        <v>1</v>
      </c>
      <c r="F272" s="958" t="s">
        <v>1074</v>
      </c>
      <c r="G272" s="957"/>
      <c r="H272" s="957"/>
      <c r="I272" s="957"/>
      <c r="J272" s="949"/>
    </row>
    <row r="273" spans="1:12" ht="13.15" customHeight="1">
      <c r="A273" s="669"/>
      <c r="D273" s="402"/>
      <c r="E273" s="509">
        <v>2</v>
      </c>
      <c r="F273" s="472" t="s">
        <v>921</v>
      </c>
      <c r="G273" s="472"/>
      <c r="H273" s="472"/>
      <c r="I273" s="472"/>
      <c r="J273" s="475"/>
    </row>
    <row r="274" spans="1:12" ht="26.45" customHeight="1">
      <c r="A274" s="669"/>
      <c r="D274" s="402"/>
      <c r="E274" s="509">
        <v>3</v>
      </c>
      <c r="F274" s="956" t="s">
        <v>922</v>
      </c>
      <c r="G274" s="987"/>
      <c r="H274" s="987"/>
      <c r="I274" s="987"/>
      <c r="J274" s="988"/>
    </row>
    <row r="275" spans="1:12" ht="13.15" customHeight="1" thickBot="1">
      <c r="A275" s="669"/>
      <c r="D275" s="612"/>
      <c r="E275" s="510">
        <v>4</v>
      </c>
      <c r="F275" s="474" t="s">
        <v>923</v>
      </c>
      <c r="G275" s="474"/>
      <c r="H275" s="474"/>
      <c r="I275" s="474"/>
      <c r="J275" s="409"/>
    </row>
    <row r="276" spans="1:12" ht="13.15" customHeight="1">
      <c r="A276" s="669"/>
      <c r="B276" s="669"/>
      <c r="C276" s="669"/>
      <c r="D276" s="669"/>
      <c r="E276" s="669"/>
      <c r="F276" s="669"/>
      <c r="G276" s="669"/>
      <c r="H276" s="669"/>
      <c r="I276" s="669"/>
      <c r="J276" s="669"/>
      <c r="K276" s="669"/>
      <c r="L276" s="669"/>
    </row>
    <row r="277" spans="1:12" ht="15.75" thickBot="1">
      <c r="B277" s="726"/>
      <c r="C277" s="725"/>
      <c r="D277" s="723" t="s">
        <v>925</v>
      </c>
      <c r="J277" s="729" t="str">
        <f>IF(J278=0,$L$3,"")</f>
        <v/>
      </c>
    </row>
    <row r="278" spans="1:12" ht="14.25" hidden="1" thickBot="1">
      <c r="D278" s="392"/>
      <c r="E278" s="393"/>
      <c r="F278" s="394"/>
      <c r="G278" s="394"/>
      <c r="H278" s="395" t="s">
        <v>480</v>
      </c>
      <c r="I278" s="395"/>
      <c r="J278" s="396">
        <f>スコア!M58</f>
        <v>1</v>
      </c>
    </row>
    <row r="279" spans="1:12" ht="14.25" thickBot="1">
      <c r="D279" s="397">
        <v>3</v>
      </c>
      <c r="E279" s="436" t="s">
        <v>351</v>
      </c>
      <c r="F279" s="404"/>
      <c r="G279" s="404"/>
      <c r="H279" s="404"/>
      <c r="I279" s="404"/>
      <c r="J279" s="405"/>
    </row>
    <row r="280" spans="1:12">
      <c r="A280" s="1">
        <v>1</v>
      </c>
      <c r="D280" s="450" t="str">
        <f>IF(D279=$L$11,$M$6,IF(ROUNDDOWN(D279,0)=$L$6,$N$6,$M$6))</f>
        <v>　レベル　1</v>
      </c>
      <c r="E280" s="667" t="s">
        <v>13</v>
      </c>
      <c r="F280" s="473"/>
      <c r="G280" s="473"/>
      <c r="H280" s="473"/>
      <c r="I280" s="473"/>
      <c r="J280" s="408"/>
    </row>
    <row r="281" spans="1:12">
      <c r="A281" s="1" t="s">
        <v>440</v>
      </c>
      <c r="D281" s="398" t="str">
        <f>IF(D279=$L$11,$M$7,IF(ROUNDDOWN(D279,0)=$L$7,$N$7,$M$7))</f>
        <v>　レベル　2</v>
      </c>
      <c r="E281" s="668" t="s">
        <v>144</v>
      </c>
      <c r="F281" s="472"/>
      <c r="G281" s="472"/>
      <c r="H281" s="472"/>
      <c r="I281" s="472"/>
      <c r="J281" s="475"/>
    </row>
    <row r="282" spans="1:12">
      <c r="A282" s="1">
        <v>3</v>
      </c>
      <c r="D282" s="398" t="str">
        <f>IF(D279=$L$11,$M$8,IF(ROUNDDOWN(D279,0)=$L$8,$N$8,$M$8))</f>
        <v>■レベル　3</v>
      </c>
      <c r="E282" s="950" t="s">
        <v>703</v>
      </c>
      <c r="F282" s="952"/>
      <c r="G282" s="952"/>
      <c r="H282" s="952"/>
      <c r="I282" s="952"/>
      <c r="J282" s="951"/>
    </row>
    <row r="283" spans="1:12">
      <c r="A283" s="1">
        <v>4</v>
      </c>
      <c r="D283" s="398" t="str">
        <f>IF(D279=$L$11,$M$9,IF(ROUNDDOWN(D279,0)=$L$9,$N$9,$M$9))</f>
        <v>　レベル　4</v>
      </c>
      <c r="E283" s="950" t="s">
        <v>704</v>
      </c>
      <c r="F283" s="952"/>
      <c r="G283" s="952"/>
      <c r="H283" s="952"/>
      <c r="I283" s="952"/>
      <c r="J283" s="951"/>
    </row>
    <row r="284" spans="1:12" ht="26.45" customHeight="1">
      <c r="A284" s="1">
        <v>5</v>
      </c>
      <c r="D284" s="399" t="str">
        <f>IF(D279=$L$11,$M$10,IF(ROUNDDOWN(D279,0)=$L$10,$N$10,$M$10))</f>
        <v>　レベル　5</v>
      </c>
      <c r="E284" s="941" t="s">
        <v>705</v>
      </c>
      <c r="F284" s="942"/>
      <c r="G284" s="942"/>
      <c r="H284" s="942"/>
      <c r="I284" s="942"/>
      <c r="J284" s="943"/>
    </row>
    <row r="285" spans="1:12">
      <c r="A285" s="1" t="s">
        <v>440</v>
      </c>
    </row>
    <row r="286" spans="1:12" ht="15.75" thickBot="1">
      <c r="B286" s="726">
        <v>6.5</v>
      </c>
      <c r="C286" s="725" t="s">
        <v>418</v>
      </c>
      <c r="D286" s="723"/>
      <c r="J286" s="753" t="str">
        <f>IF(J287=0,$L$3,"")</f>
        <v/>
      </c>
    </row>
    <row r="287" spans="1:12" ht="14.25" hidden="1" thickBot="1">
      <c r="D287" s="392"/>
      <c r="E287" s="393"/>
      <c r="F287" s="394"/>
      <c r="G287" s="394"/>
      <c r="H287" s="395" t="s">
        <v>480</v>
      </c>
      <c r="I287" s="395"/>
      <c r="J287" s="396">
        <f>スコア!M59</f>
        <v>1</v>
      </c>
    </row>
    <row r="288" spans="1:12" ht="14.25" thickBot="1">
      <c r="D288" s="397">
        <v>3</v>
      </c>
      <c r="E288" s="436" t="s">
        <v>351</v>
      </c>
      <c r="F288" s="404"/>
      <c r="G288" s="404"/>
      <c r="H288" s="404"/>
      <c r="I288" s="404"/>
      <c r="J288" s="405"/>
    </row>
    <row r="289" spans="1:10">
      <c r="A289" s="1">
        <v>1</v>
      </c>
      <c r="D289" s="450" t="str">
        <f>IF(D288=$L$11,$M$6,IF(ROUNDDOWN(D288,0)=$L$6,$N$6,$M$6))</f>
        <v>　レベル　1</v>
      </c>
      <c r="E289" s="667" t="s">
        <v>475</v>
      </c>
      <c r="F289" s="473"/>
      <c r="G289" s="473"/>
      <c r="H289" s="473"/>
      <c r="I289" s="473"/>
      <c r="J289" s="408"/>
    </row>
    <row r="290" spans="1:10">
      <c r="A290" s="1">
        <v>2</v>
      </c>
      <c r="D290" s="398" t="str">
        <f>IF(D288=$L$11,$M$7,IF(ROUNDDOWN(D288,0)=$L$7,$N$7,$M$7))</f>
        <v>　レベル　2</v>
      </c>
      <c r="E290" s="668" t="s">
        <v>731</v>
      </c>
      <c r="F290" s="472"/>
      <c r="G290" s="472"/>
      <c r="H290" s="472"/>
      <c r="I290" s="472"/>
      <c r="J290" s="475"/>
    </row>
    <row r="291" spans="1:10">
      <c r="A291" s="1">
        <v>3</v>
      </c>
      <c r="D291" s="398" t="str">
        <f>IF(D288=$L$11,$M$8,IF(ROUNDDOWN(D288,0)=$L$8,$N$8,$M$8))</f>
        <v>■レベル　3</v>
      </c>
      <c r="E291" s="668" t="s">
        <v>1003</v>
      </c>
      <c r="F291" s="472"/>
      <c r="G291" s="472"/>
      <c r="H291" s="472"/>
      <c r="I291" s="472"/>
      <c r="J291" s="475"/>
    </row>
    <row r="292" spans="1:10">
      <c r="A292" s="1">
        <v>4</v>
      </c>
      <c r="D292" s="398" t="str">
        <f>IF(D288=$L$11,$M$9,IF(ROUNDDOWN(D288,0)=$L$9,$N$9,$M$9))</f>
        <v>　レベル　4</v>
      </c>
      <c r="E292" s="668" t="s">
        <v>584</v>
      </c>
      <c r="F292" s="472"/>
      <c r="G292" s="472"/>
      <c r="H292" s="472"/>
      <c r="I292" s="472"/>
      <c r="J292" s="475"/>
    </row>
    <row r="293" spans="1:10">
      <c r="A293" s="1">
        <v>5</v>
      </c>
      <c r="D293" s="399" t="str">
        <f>IF(D288=$L$11,$M$10,IF(ROUNDDOWN(D288,0)=$L$10,$N$10,$M$10))</f>
        <v>　レベル　5</v>
      </c>
      <c r="E293" s="650" t="s">
        <v>585</v>
      </c>
      <c r="F293" s="474"/>
      <c r="G293" s="474"/>
      <c r="H293" s="474"/>
      <c r="I293" s="474"/>
      <c r="J293" s="409"/>
    </row>
    <row r="294" spans="1:10">
      <c r="A294" s="1" t="s">
        <v>440</v>
      </c>
    </row>
    <row r="295" spans="1:10" ht="15">
      <c r="B295" s="726">
        <v>7</v>
      </c>
      <c r="C295" s="725" t="s">
        <v>430</v>
      </c>
      <c r="D295" s="723"/>
      <c r="J295" s="753"/>
    </row>
    <row r="296" spans="1:10" ht="15">
      <c r="B296" s="726">
        <v>7.1</v>
      </c>
      <c r="C296" s="725" t="s">
        <v>387</v>
      </c>
      <c r="D296" s="723"/>
      <c r="J296" s="753" t="str">
        <f>IF(J297=0,$L$3,"")</f>
        <v/>
      </c>
    </row>
    <row r="297" spans="1:10" hidden="1">
      <c r="D297" s="392"/>
      <c r="E297" s="393"/>
      <c r="F297" s="394"/>
      <c r="G297" s="394"/>
      <c r="H297" s="395" t="s">
        <v>480</v>
      </c>
      <c r="I297" s="395"/>
      <c r="J297" s="396">
        <f>スコア!M61</f>
        <v>1</v>
      </c>
    </row>
    <row r="298" spans="1:10">
      <c r="D298" s="641">
        <f>D306</f>
        <v>3</v>
      </c>
      <c r="E298" s="404" t="s">
        <v>351</v>
      </c>
      <c r="F298" s="404"/>
      <c r="G298" s="404"/>
      <c r="H298" s="404"/>
      <c r="I298" s="404"/>
      <c r="J298" s="405"/>
    </row>
    <row r="299" spans="1:10">
      <c r="A299" s="1" t="s">
        <v>803</v>
      </c>
      <c r="D299" s="398" t="str">
        <f>IF(D298=$L$11,$M$6,IF(ROUNDDOWN(D298,0)=$L$6,$N$6,$M$6))</f>
        <v>　レベル　1</v>
      </c>
      <c r="E299" s="667" t="s">
        <v>752</v>
      </c>
      <c r="F299" s="473"/>
      <c r="G299" s="473"/>
      <c r="H299" s="473"/>
      <c r="I299" s="473"/>
      <c r="J299" s="408"/>
    </row>
    <row r="300" spans="1:10" ht="24.6" customHeight="1">
      <c r="A300" s="1">
        <v>2</v>
      </c>
      <c r="D300" s="398" t="str">
        <f>IF(D298=$L$11,$M$7,IF(ROUNDDOWN(D298,0)=$L$7,$N$7,$M$7))</f>
        <v>　レベル　2</v>
      </c>
      <c r="E300" s="950" t="s">
        <v>1004</v>
      </c>
      <c r="F300" s="952"/>
      <c r="G300" s="952"/>
      <c r="H300" s="952"/>
      <c r="I300" s="952"/>
      <c r="J300" s="951"/>
    </row>
    <row r="301" spans="1:10" ht="24.6" customHeight="1">
      <c r="A301" s="1">
        <v>3</v>
      </c>
      <c r="D301" s="398" t="str">
        <f>IF(D298=$L$11,$M$8,IF(ROUNDDOWN(D298,0)=$L$8,$N$8,$M$8))</f>
        <v>■レベル　3</v>
      </c>
      <c r="E301" s="950" t="s">
        <v>753</v>
      </c>
      <c r="F301" s="952"/>
      <c r="G301" s="952"/>
      <c r="H301" s="952"/>
      <c r="I301" s="952"/>
      <c r="J301" s="951"/>
    </row>
    <row r="302" spans="1:10" ht="24.6" customHeight="1">
      <c r="A302" s="1">
        <v>4</v>
      </c>
      <c r="D302" s="398" t="str">
        <f>IF(D298=$L$11,$M$9,IF(ROUNDDOWN(D298,0)=$L$9,$N$9,$M$9))</f>
        <v>　レベル　4</v>
      </c>
      <c r="E302" s="950" t="s">
        <v>754</v>
      </c>
      <c r="F302" s="952"/>
      <c r="G302" s="952"/>
      <c r="H302" s="952"/>
      <c r="I302" s="952"/>
      <c r="J302" s="951"/>
    </row>
    <row r="303" spans="1:10" ht="24.6" customHeight="1">
      <c r="A303" s="1">
        <v>5</v>
      </c>
      <c r="D303" s="399" t="str">
        <f>IF(D298=$L$11,$M$10,IF(ROUNDDOWN(D298,0)=$L$10,$N$10,$M$10))</f>
        <v>　レベル　5</v>
      </c>
      <c r="E303" s="941" t="s">
        <v>755</v>
      </c>
      <c r="F303" s="942"/>
      <c r="G303" s="942"/>
      <c r="H303" s="942"/>
      <c r="I303" s="942"/>
      <c r="J303" s="943"/>
    </row>
    <row r="304" spans="1:10" ht="14.25" hidden="1" thickBot="1">
      <c r="A304" s="1" t="s">
        <v>440</v>
      </c>
      <c r="D304" s="397">
        <v>0</v>
      </c>
      <c r="E304" s="730" t="s">
        <v>237</v>
      </c>
      <c r="F304" s="451" t="s">
        <v>259</v>
      </c>
    </row>
    <row r="305" spans="2:10">
      <c r="D305" s="731" t="s">
        <v>816</v>
      </c>
    </row>
    <row r="306" spans="2:10" ht="14.25" thickBot="1">
      <c r="D306" s="642">
        <f>IF(F304=$N$3,IF(E317&lt;=1,2,IF(E317&lt;=4,3,IF(E317&lt;=6,4,IF(E317&gt;=7,5)))),D304)</f>
        <v>3</v>
      </c>
      <c r="E306" s="637" t="s">
        <v>467</v>
      </c>
      <c r="F306" s="670" t="s">
        <v>497</v>
      </c>
      <c r="G306" s="617"/>
      <c r="H306" s="617"/>
      <c r="I306" s="617"/>
      <c r="J306" s="499"/>
    </row>
    <row r="307" spans="2:10">
      <c r="D307" s="401" t="s">
        <v>238</v>
      </c>
      <c r="E307" s="511">
        <v>1</v>
      </c>
      <c r="F307" s="709" t="s">
        <v>756</v>
      </c>
      <c r="G307" s="567"/>
      <c r="H307" s="567"/>
      <c r="I307" s="567"/>
      <c r="J307" s="705"/>
    </row>
    <row r="308" spans="2:10">
      <c r="D308" s="402"/>
      <c r="E308" s="509">
        <v>2</v>
      </c>
      <c r="F308" s="710" t="s">
        <v>757</v>
      </c>
      <c r="G308" s="653"/>
      <c r="H308" s="653"/>
      <c r="I308" s="653"/>
      <c r="J308" s="700"/>
    </row>
    <row r="309" spans="2:10">
      <c r="D309" s="402"/>
      <c r="E309" s="509">
        <v>3</v>
      </c>
      <c r="F309" s="710" t="s">
        <v>758</v>
      </c>
      <c r="G309" s="653"/>
      <c r="H309" s="653"/>
      <c r="I309" s="653"/>
      <c r="J309" s="700"/>
    </row>
    <row r="310" spans="2:10" ht="25.15" customHeight="1">
      <c r="D310" s="402"/>
      <c r="E310" s="509">
        <v>4</v>
      </c>
      <c r="F310" s="956" t="s">
        <v>759</v>
      </c>
      <c r="G310" s="952"/>
      <c r="H310" s="952"/>
      <c r="I310" s="952"/>
      <c r="J310" s="951"/>
    </row>
    <row r="311" spans="2:10" ht="27" customHeight="1">
      <c r="D311" s="402"/>
      <c r="E311" s="509">
        <v>5</v>
      </c>
      <c r="F311" s="956" t="s">
        <v>927</v>
      </c>
      <c r="G311" s="952"/>
      <c r="H311" s="952"/>
      <c r="I311" s="952"/>
      <c r="J311" s="951"/>
    </row>
    <row r="312" spans="2:10" ht="22.9" customHeight="1">
      <c r="D312" s="402"/>
      <c r="E312" s="509">
        <v>6</v>
      </c>
      <c r="F312" s="956" t="s">
        <v>926</v>
      </c>
      <c r="G312" s="952"/>
      <c r="H312" s="952"/>
      <c r="I312" s="952"/>
      <c r="J312" s="951"/>
    </row>
    <row r="313" spans="2:10">
      <c r="D313" s="402"/>
      <c r="E313" s="509">
        <v>7</v>
      </c>
      <c r="F313" s="710" t="s">
        <v>760</v>
      </c>
      <c r="G313" s="653"/>
      <c r="H313" s="653"/>
      <c r="I313" s="653"/>
      <c r="J313" s="700"/>
    </row>
    <row r="314" spans="2:10" ht="27" customHeight="1">
      <c r="D314" s="402"/>
      <c r="E314" s="509">
        <v>8</v>
      </c>
      <c r="F314" s="956" t="s">
        <v>761</v>
      </c>
      <c r="G314" s="952"/>
      <c r="H314" s="952"/>
      <c r="I314" s="952"/>
      <c r="J314" s="951"/>
    </row>
    <row r="315" spans="2:10">
      <c r="D315" s="402"/>
      <c r="E315" s="509">
        <v>9</v>
      </c>
      <c r="F315" s="956" t="s">
        <v>1075</v>
      </c>
      <c r="G315" s="952"/>
      <c r="H315" s="952"/>
      <c r="I315" s="952"/>
      <c r="J315" s="951"/>
    </row>
    <row r="316" spans="2:10" ht="14.25" thickBot="1">
      <c r="D316" s="612" t="s">
        <v>238</v>
      </c>
      <c r="E316" s="510">
        <v>10</v>
      </c>
      <c r="F316" s="711" t="s">
        <v>762</v>
      </c>
      <c r="G316" s="712"/>
      <c r="H316" s="712"/>
      <c r="I316" s="712"/>
      <c r="J316" s="713"/>
    </row>
    <row r="317" spans="2:10" ht="14.25">
      <c r="D317" s="454" t="s">
        <v>262</v>
      </c>
      <c r="E317" s="498">
        <f>COUNTIF(D307:D316,$M$4)</f>
        <v>2</v>
      </c>
      <c r="F317" s="498"/>
      <c r="G317" s="498"/>
      <c r="H317" s="498"/>
      <c r="I317" s="498"/>
      <c r="J317" s="499"/>
    </row>
    <row r="318" spans="2:10"/>
    <row r="319" spans="2:10" ht="15">
      <c r="B319" s="726">
        <v>7.2</v>
      </c>
      <c r="C319" s="725" t="s">
        <v>502</v>
      </c>
      <c r="D319" s="723"/>
      <c r="J319" s="753" t="str">
        <f>IF(J320=0,$L$3,"")</f>
        <v/>
      </c>
    </row>
    <row r="320" spans="2:10" hidden="1">
      <c r="D320" s="392"/>
      <c r="E320" s="393"/>
      <c r="F320" s="394"/>
      <c r="G320" s="394"/>
      <c r="H320" s="395" t="s">
        <v>480</v>
      </c>
      <c r="I320" s="395"/>
      <c r="J320" s="396">
        <f>スコア!M62</f>
        <v>1</v>
      </c>
    </row>
    <row r="321" spans="1:10">
      <c r="D321" s="641">
        <f>D329</f>
        <v>3</v>
      </c>
      <c r="E321" s="404" t="s">
        <v>351</v>
      </c>
      <c r="F321" s="404"/>
      <c r="G321" s="404"/>
      <c r="H321" s="404"/>
      <c r="I321" s="404"/>
      <c r="J321" s="500" t="s">
        <v>388</v>
      </c>
    </row>
    <row r="322" spans="1:10" ht="21.6" customHeight="1">
      <c r="A322" s="1" t="s">
        <v>201</v>
      </c>
      <c r="D322" s="398" t="str">
        <f>IF(D321=$L$11,$M$6,IF(ROUNDDOWN(D321,0)=$L$6,$N$6,$M$6))</f>
        <v>　レベル　1</v>
      </c>
      <c r="E322" s="667" t="s">
        <v>144</v>
      </c>
      <c r="F322" s="473"/>
      <c r="G322" s="473"/>
      <c r="H322" s="473"/>
      <c r="I322" s="473"/>
      <c r="J322" s="953" t="s">
        <v>955</v>
      </c>
    </row>
    <row r="323" spans="1:10" ht="25.9" customHeight="1">
      <c r="A323" s="1">
        <v>2</v>
      </c>
      <c r="D323" s="398" t="str">
        <f>IF(D321=$L$11,$M$7,IF(ROUNDDOWN(D321,0)=$L$7,$N$7,$M$7))</f>
        <v>　レベル　2</v>
      </c>
      <c r="E323" s="950" t="s">
        <v>676</v>
      </c>
      <c r="F323" s="952"/>
      <c r="G323" s="952"/>
      <c r="H323" s="952"/>
      <c r="I323" s="951"/>
      <c r="J323" s="954"/>
    </row>
    <row r="324" spans="1:10" ht="25.9" customHeight="1">
      <c r="A324" s="1">
        <v>3</v>
      </c>
      <c r="D324" s="398" t="str">
        <f>IF(D321=$L$11,$M$8,IF(ROUNDDOWN(D321,0)=$L$8,$N$8,$M$8))</f>
        <v>■レベル　3</v>
      </c>
      <c r="E324" s="950" t="s">
        <v>619</v>
      </c>
      <c r="F324" s="952"/>
      <c r="G324" s="952"/>
      <c r="H324" s="952"/>
      <c r="I324" s="951"/>
      <c r="J324" s="954"/>
    </row>
    <row r="325" spans="1:10" ht="25.9" customHeight="1">
      <c r="A325" s="1">
        <v>4</v>
      </c>
      <c r="D325" s="398" t="str">
        <f>IF(D321=$L$11,$M$9,IF(ROUNDDOWN(D321,0)=$L$9,$N$9,$M$9))</f>
        <v>　レベル　4</v>
      </c>
      <c r="E325" s="950" t="s">
        <v>776</v>
      </c>
      <c r="F325" s="952"/>
      <c r="G325" s="952"/>
      <c r="H325" s="952"/>
      <c r="I325" s="951"/>
      <c r="J325" s="954"/>
    </row>
    <row r="326" spans="1:10" ht="25.9" customHeight="1" thickBot="1">
      <c r="A326" s="1">
        <v>5</v>
      </c>
      <c r="D326" s="399" t="str">
        <f>IF(D321=$L$11,$M$10,IF(ROUNDDOWN(D321,0)=$L$10,$N$10,$M$10))</f>
        <v>　レベル　5</v>
      </c>
      <c r="E326" s="941" t="s">
        <v>618</v>
      </c>
      <c r="F326" s="942"/>
      <c r="G326" s="942"/>
      <c r="H326" s="942"/>
      <c r="I326" s="943"/>
      <c r="J326" s="955"/>
    </row>
    <row r="327" spans="1:10" ht="14.25" thickBot="1">
      <c r="A327" s="1" t="s">
        <v>440</v>
      </c>
      <c r="D327" s="397">
        <v>0</v>
      </c>
      <c r="E327" s="730" t="s">
        <v>237</v>
      </c>
      <c r="F327" s="451" t="s">
        <v>259</v>
      </c>
    </row>
    <row r="328" spans="1:10">
      <c r="D328" s="731" t="s">
        <v>816</v>
      </c>
    </row>
    <row r="329" spans="1:10" ht="26.45" customHeight="1" thickBot="1">
      <c r="D329" s="642">
        <f>IF(F327=$N$3,IF(E337&lt;=2,2,IF(E337=3,3,IF(E337&lt;=5,4,IF(E337&gt;=6,5)))),D327)</f>
        <v>3</v>
      </c>
      <c r="E329" s="407" t="s">
        <v>501</v>
      </c>
      <c r="F329" s="1008" t="s">
        <v>620</v>
      </c>
      <c r="G329" s="1009"/>
      <c r="H329" s="1010"/>
      <c r="I329" s="1006" t="s">
        <v>621</v>
      </c>
      <c r="J329" s="1007"/>
    </row>
    <row r="330" spans="1:10" ht="30.6" customHeight="1">
      <c r="D330" s="401" t="s">
        <v>238</v>
      </c>
      <c r="E330" s="511">
        <v>1</v>
      </c>
      <c r="F330" s="958" t="s">
        <v>764</v>
      </c>
      <c r="G330" s="957"/>
      <c r="H330" s="949"/>
      <c r="I330" s="948" t="s">
        <v>770</v>
      </c>
      <c r="J330" s="949"/>
    </row>
    <row r="331" spans="1:10" ht="30.6" customHeight="1">
      <c r="D331" s="402" t="s">
        <v>238</v>
      </c>
      <c r="E331" s="509">
        <v>2</v>
      </c>
      <c r="F331" s="956" t="s">
        <v>765</v>
      </c>
      <c r="G331" s="952"/>
      <c r="H331" s="951"/>
      <c r="I331" s="950" t="s">
        <v>771</v>
      </c>
      <c r="J331" s="951"/>
    </row>
    <row r="332" spans="1:10" ht="41.45" customHeight="1">
      <c r="D332" s="402"/>
      <c r="E332" s="509">
        <v>3</v>
      </c>
      <c r="F332" s="956" t="s">
        <v>766</v>
      </c>
      <c r="G332" s="952"/>
      <c r="H332" s="951"/>
      <c r="I332" s="950" t="s">
        <v>772</v>
      </c>
      <c r="J332" s="951"/>
    </row>
    <row r="333" spans="1:10" ht="40.15" customHeight="1">
      <c r="D333" s="402"/>
      <c r="E333" s="509">
        <v>4</v>
      </c>
      <c r="F333" s="956" t="s">
        <v>767</v>
      </c>
      <c r="G333" s="952"/>
      <c r="H333" s="951"/>
      <c r="I333" s="950" t="s">
        <v>767</v>
      </c>
      <c r="J333" s="951"/>
    </row>
    <row r="334" spans="1:10" ht="30.6" customHeight="1">
      <c r="D334" s="402"/>
      <c r="E334" s="509">
        <v>5</v>
      </c>
      <c r="F334" s="956" t="s">
        <v>768</v>
      </c>
      <c r="G334" s="952"/>
      <c r="H334" s="951"/>
      <c r="I334" s="950" t="s">
        <v>773</v>
      </c>
      <c r="J334" s="951"/>
    </row>
    <row r="335" spans="1:10" ht="30.6" customHeight="1">
      <c r="D335" s="402" t="s">
        <v>238</v>
      </c>
      <c r="E335" s="509">
        <v>6</v>
      </c>
      <c r="F335" s="956" t="s">
        <v>769</v>
      </c>
      <c r="G335" s="952"/>
      <c r="H335" s="951"/>
      <c r="I335" s="950" t="s">
        <v>774</v>
      </c>
      <c r="J335" s="951"/>
    </row>
    <row r="336" spans="1:10" ht="36.6" customHeight="1" thickBot="1">
      <c r="D336" s="612"/>
      <c r="E336" s="509">
        <v>7</v>
      </c>
      <c r="F336" s="985" t="s">
        <v>763</v>
      </c>
      <c r="G336" s="942"/>
      <c r="H336" s="943"/>
      <c r="I336" s="941" t="s">
        <v>775</v>
      </c>
      <c r="J336" s="943"/>
    </row>
    <row r="337" spans="1:10" ht="14.25">
      <c r="D337" s="454" t="s">
        <v>262</v>
      </c>
      <c r="E337" s="498">
        <f>COUNTIF(D330:D336,$M$4)</f>
        <v>3</v>
      </c>
      <c r="F337" s="498"/>
      <c r="G337" s="498"/>
      <c r="H337" s="498"/>
      <c r="I337" s="498"/>
      <c r="J337" s="499"/>
    </row>
    <row r="338" spans="1:10"/>
    <row r="339" spans="1:10" ht="15.75" thickBot="1">
      <c r="B339" s="726">
        <v>7.3</v>
      </c>
      <c r="C339" s="725" t="s">
        <v>389</v>
      </c>
      <c r="D339" s="723"/>
      <c r="J339" s="753" t="str">
        <f>IF(J340=0,$L$3,"")</f>
        <v/>
      </c>
    </row>
    <row r="340" spans="1:10" ht="14.25" hidden="1" thickBot="1">
      <c r="D340" s="392"/>
      <c r="E340" s="393"/>
      <c r="F340" s="394"/>
      <c r="G340" s="394"/>
      <c r="H340" s="395" t="s">
        <v>480</v>
      </c>
      <c r="I340" s="395"/>
      <c r="J340" s="396">
        <f>スコア!M63</f>
        <v>1</v>
      </c>
    </row>
    <row r="341" spans="1:10" ht="14.25" thickBot="1">
      <c r="D341" s="397">
        <v>3</v>
      </c>
      <c r="E341" s="436" t="s">
        <v>351</v>
      </c>
      <c r="F341" s="404"/>
      <c r="G341" s="404"/>
      <c r="H341" s="404"/>
      <c r="I341" s="404"/>
      <c r="J341" s="500" t="s">
        <v>388</v>
      </c>
    </row>
    <row r="342" spans="1:10" ht="13.15" customHeight="1">
      <c r="A342" s="1">
        <v>1</v>
      </c>
      <c r="D342" s="450" t="str">
        <f>IF(D341=$L$11,$M$6,IF(ROUNDDOWN(D341,0)=$L$6,$N$6,$M$6))</f>
        <v>　レベル　1</v>
      </c>
      <c r="E342" s="667" t="s">
        <v>622</v>
      </c>
      <c r="F342" s="473"/>
      <c r="G342" s="473"/>
      <c r="H342" s="473"/>
      <c r="I342" s="473"/>
      <c r="J342" s="953" t="s">
        <v>966</v>
      </c>
    </row>
    <row r="343" spans="1:10">
      <c r="A343" s="1" t="s">
        <v>440</v>
      </c>
      <c r="D343" s="398" t="str">
        <f>IF(D341=$L$11,$M$7,IF(ROUNDDOWN(D341,0)=$L$7,$N$7,$M$7))</f>
        <v>　レベル　2</v>
      </c>
      <c r="E343" s="668" t="s">
        <v>144</v>
      </c>
      <c r="F343" s="472"/>
      <c r="G343" s="472"/>
      <c r="H343" s="472"/>
      <c r="I343" s="472"/>
      <c r="J343" s="954"/>
    </row>
    <row r="344" spans="1:10">
      <c r="A344" s="1">
        <v>3</v>
      </c>
      <c r="D344" s="398" t="str">
        <f>IF(D341=$L$11,$M$8,IF(ROUNDDOWN(D341,0)=$L$8,$N$8,$M$8))</f>
        <v>■レベル　3</v>
      </c>
      <c r="E344" s="950" t="s">
        <v>623</v>
      </c>
      <c r="F344" s="952"/>
      <c r="G344" s="952"/>
      <c r="H344" s="952"/>
      <c r="I344" s="951"/>
      <c r="J344" s="954"/>
    </row>
    <row r="345" spans="1:10">
      <c r="A345" s="1">
        <v>4</v>
      </c>
      <c r="D345" s="398" t="str">
        <f>IF(D341=$L$11,$M$9,IF(ROUNDDOWN(D341,0)=$L$9,$N$9,$M$9))</f>
        <v>　レベル　4</v>
      </c>
      <c r="E345" s="950" t="s">
        <v>624</v>
      </c>
      <c r="F345" s="952"/>
      <c r="G345" s="952"/>
      <c r="H345" s="952"/>
      <c r="I345" s="951"/>
      <c r="J345" s="954"/>
    </row>
    <row r="346" spans="1:10">
      <c r="A346" s="1">
        <v>5</v>
      </c>
      <c r="D346" s="399" t="str">
        <f>IF(D341=$L$11,$M$10,IF(ROUNDDOWN(D341,0)=$L$10,$N$10,$M$10))</f>
        <v>　レベル　5</v>
      </c>
      <c r="E346" s="1003" t="s">
        <v>625</v>
      </c>
      <c r="F346" s="1004"/>
      <c r="G346" s="1004"/>
      <c r="H346" s="1004"/>
      <c r="I346" s="1005"/>
      <c r="J346" s="955"/>
    </row>
    <row r="347" spans="1:10">
      <c r="A347" s="1" t="s">
        <v>440</v>
      </c>
    </row>
    <row r="348" spans="1:10" ht="15">
      <c r="B348" s="726">
        <v>7.4</v>
      </c>
      <c r="C348" s="725" t="s">
        <v>390</v>
      </c>
      <c r="D348" s="723"/>
      <c r="J348" s="753"/>
    </row>
    <row r="349" spans="1:10" ht="15.75" thickBot="1">
      <c r="B349" s="726"/>
      <c r="C349" s="725"/>
      <c r="D349" s="723" t="s">
        <v>928</v>
      </c>
      <c r="J349" s="753" t="str">
        <f>IF(J350=0,$L$3,"")</f>
        <v/>
      </c>
    </row>
    <row r="350" spans="1:10" ht="14.25" hidden="1" thickBot="1">
      <c r="D350" s="392"/>
      <c r="E350" s="393"/>
      <c r="F350" s="394"/>
      <c r="G350" s="394"/>
      <c r="H350" s="395" t="s">
        <v>480</v>
      </c>
      <c r="I350" s="395"/>
      <c r="J350" s="396">
        <f>スコア!M64</f>
        <v>1</v>
      </c>
    </row>
    <row r="351" spans="1:10" ht="14.25" thickBot="1">
      <c r="D351" s="397">
        <v>3</v>
      </c>
      <c r="E351" s="436" t="s">
        <v>351</v>
      </c>
      <c r="F351" s="404"/>
      <c r="G351" s="404"/>
      <c r="H351" s="404"/>
      <c r="I351" s="404"/>
      <c r="J351" s="405"/>
    </row>
    <row r="352" spans="1:10">
      <c r="A352" s="1">
        <v>1</v>
      </c>
      <c r="D352" s="450" t="str">
        <f>IF(D351=$L$11,$M$6,IF(ROUNDDOWN(D351,0)=$L$6,$N$6,$M$6))</f>
        <v>　レベル　1</v>
      </c>
      <c r="E352" s="667" t="s">
        <v>777</v>
      </c>
      <c r="F352" s="473"/>
      <c r="G352" s="473"/>
      <c r="H352" s="473"/>
      <c r="I352" s="473"/>
      <c r="J352" s="408"/>
    </row>
    <row r="353" spans="1:10">
      <c r="A353" s="1" t="s">
        <v>440</v>
      </c>
      <c r="D353" s="398" t="str">
        <f>IF(D351=$L$11,$M$7,IF(ROUNDDOWN(D351,0)=$L$7,$N$7,$M$7))</f>
        <v>　レベル　2</v>
      </c>
      <c r="E353" s="668" t="s">
        <v>144</v>
      </c>
      <c r="F353" s="472"/>
      <c r="G353" s="472"/>
      <c r="H353" s="472"/>
      <c r="I353" s="472"/>
      <c r="J353" s="475"/>
    </row>
    <row r="354" spans="1:10">
      <c r="A354" s="1">
        <v>3</v>
      </c>
      <c r="D354" s="398" t="str">
        <f>IF(D351=$L$11,$M$8,IF(ROUNDDOWN(D351,0)=$L$8,$N$8,$M$8))</f>
        <v>■レベル　3</v>
      </c>
      <c r="E354" s="668" t="s">
        <v>778</v>
      </c>
      <c r="F354" s="472"/>
      <c r="G354" s="472"/>
      <c r="H354" s="472"/>
      <c r="I354" s="472"/>
      <c r="J354" s="475"/>
    </row>
    <row r="355" spans="1:10">
      <c r="A355" s="1" t="s">
        <v>201</v>
      </c>
      <c r="D355" s="398" t="str">
        <f>IF(D351=$L$11,$M$9,IF(ROUNDDOWN(D351,0)=$L$9,$N$9,$M$9))</f>
        <v>　レベル　4</v>
      </c>
      <c r="E355" s="668" t="s">
        <v>144</v>
      </c>
      <c r="F355" s="472"/>
      <c r="G355" s="472"/>
      <c r="H355" s="472"/>
      <c r="I355" s="472"/>
      <c r="J355" s="475"/>
    </row>
    <row r="356" spans="1:10">
      <c r="A356" s="1">
        <v>5</v>
      </c>
      <c r="D356" s="399" t="str">
        <f>IF(D351=$L$11,$M$10,IF(ROUNDDOWN(D351,0)=$L$10,$N$10,$M$10))</f>
        <v>　レベル　5</v>
      </c>
      <c r="E356" s="941" t="s">
        <v>779</v>
      </c>
      <c r="F356" s="942"/>
      <c r="G356" s="942"/>
      <c r="H356" s="942"/>
      <c r="I356" s="942"/>
      <c r="J356" s="943"/>
    </row>
    <row r="357" spans="1:10">
      <c r="A357" s="1" t="s">
        <v>440</v>
      </c>
    </row>
    <row r="358" spans="1:10" ht="15.75" thickBot="1">
      <c r="B358" s="726"/>
      <c r="C358" s="725"/>
      <c r="D358" s="723" t="s">
        <v>929</v>
      </c>
      <c r="J358" s="753" t="str">
        <f>IF(J359=0,$L$3,"")</f>
        <v/>
      </c>
    </row>
    <row r="359" spans="1:10" ht="14.25" hidden="1" thickBot="1">
      <c r="D359" s="392"/>
      <c r="E359" s="393"/>
      <c r="F359" s="394"/>
      <c r="G359" s="394"/>
      <c r="H359" s="395" t="s">
        <v>480</v>
      </c>
      <c r="I359" s="395"/>
      <c r="J359" s="396">
        <f>スコア!M65</f>
        <v>1</v>
      </c>
    </row>
    <row r="360" spans="1:10">
      <c r="D360" s="939">
        <v>3</v>
      </c>
      <c r="E360" s="404" t="s">
        <v>351</v>
      </c>
      <c r="F360" s="404"/>
      <c r="G360" s="404"/>
      <c r="H360" s="404"/>
      <c r="I360" s="404"/>
      <c r="J360" s="405"/>
    </row>
    <row r="361" spans="1:10" ht="14.25" thickBot="1">
      <c r="D361" s="940"/>
      <c r="E361" s="644" t="s">
        <v>626</v>
      </c>
      <c r="F361" s="644"/>
      <c r="G361" s="644"/>
      <c r="H361" s="678" t="s">
        <v>627</v>
      </c>
      <c r="I361" s="644"/>
      <c r="J361" s="679"/>
    </row>
    <row r="362" spans="1:10" ht="50.45" customHeight="1">
      <c r="A362" s="1">
        <v>1</v>
      </c>
      <c r="D362" s="450" t="str">
        <f>IF(D360=$L$11,$M$6,IF(ROUNDDOWN(D360,0)=$L$6,$N$6,$M$6))</f>
        <v>　レベル　1</v>
      </c>
      <c r="E362" s="948" t="s">
        <v>780</v>
      </c>
      <c r="F362" s="957"/>
      <c r="G362" s="949"/>
      <c r="H362" s="566" t="s">
        <v>628</v>
      </c>
      <c r="I362" s="671"/>
      <c r="J362" s="555"/>
    </row>
    <row r="363" spans="1:10">
      <c r="A363" s="1" t="s">
        <v>440</v>
      </c>
      <c r="D363" s="398" t="str">
        <f>IF(D360=$L$11,$M$7,IF(ROUNDDOWN(D360,0)=$L$7,$N$7,$M$7))</f>
        <v>　レベル　2</v>
      </c>
      <c r="E363" s="668" t="s">
        <v>144</v>
      </c>
      <c r="F363" s="472"/>
      <c r="G363" s="472"/>
      <c r="H363" s="668" t="s">
        <v>144</v>
      </c>
      <c r="I363" s="472"/>
      <c r="J363" s="475"/>
    </row>
    <row r="364" spans="1:10" ht="48.6" customHeight="1">
      <c r="A364" s="1">
        <v>3</v>
      </c>
      <c r="D364" s="398" t="str">
        <f>IF(D360=$L$11,$M$8,IF(ROUNDDOWN(D360,0)=$L$8,$N$8,$M$8))</f>
        <v>■レベル　3</v>
      </c>
      <c r="E364" s="950" t="s">
        <v>781</v>
      </c>
      <c r="F364" s="952"/>
      <c r="G364" s="951"/>
      <c r="H364" s="950" t="s">
        <v>629</v>
      </c>
      <c r="I364" s="952"/>
      <c r="J364" s="951"/>
    </row>
    <row r="365" spans="1:10">
      <c r="A365" s="1" t="s">
        <v>201</v>
      </c>
      <c r="D365" s="398" t="str">
        <f>IF(D360=$L$11,$M$9,IF(ROUNDDOWN(D360,0)=$L$9,$N$9,$M$9))</f>
        <v>　レベル　4</v>
      </c>
      <c r="E365" s="668" t="s">
        <v>144</v>
      </c>
      <c r="F365" s="472"/>
      <c r="G365" s="472"/>
      <c r="H365" s="668" t="s">
        <v>144</v>
      </c>
      <c r="I365" s="472"/>
      <c r="J365" s="475"/>
    </row>
    <row r="366" spans="1:10" ht="48" customHeight="1">
      <c r="A366" s="1">
        <v>5</v>
      </c>
      <c r="D366" s="399" t="str">
        <f>IF(D360=$L$11,$M$10,IF(ROUNDDOWN(D360,0)=$L$10,$N$10,$M$10))</f>
        <v>　レベル　5</v>
      </c>
      <c r="E366" s="941" t="s">
        <v>782</v>
      </c>
      <c r="F366" s="942"/>
      <c r="G366" s="943"/>
      <c r="H366" s="640" t="s">
        <v>630</v>
      </c>
      <c r="I366" s="638"/>
      <c r="J366" s="639"/>
    </row>
    <row r="367" spans="1:10">
      <c r="A367" s="1" t="s">
        <v>440</v>
      </c>
    </row>
    <row r="368" spans="1:10" ht="22.5">
      <c r="A368" s="669"/>
      <c r="D368" s="776" t="s">
        <v>38</v>
      </c>
      <c r="E368" s="767" t="s">
        <v>664</v>
      </c>
      <c r="F368" s="771" t="s">
        <v>406</v>
      </c>
      <c r="G368" s="772"/>
      <c r="H368" s="773" t="s">
        <v>673</v>
      </c>
      <c r="I368" s="771" t="s">
        <v>406</v>
      </c>
      <c r="J368" s="774"/>
    </row>
    <row r="369" spans="1:10">
      <c r="A369" s="669"/>
      <c r="D369" s="769"/>
      <c r="E369" s="767" t="s">
        <v>665</v>
      </c>
      <c r="F369" s="702" t="s">
        <v>669</v>
      </c>
      <c r="G369" s="703"/>
      <c r="H369" s="701" t="s">
        <v>665</v>
      </c>
      <c r="I369" s="702" t="s">
        <v>669</v>
      </c>
      <c r="J369" s="704"/>
    </row>
    <row r="370" spans="1:10">
      <c r="A370" s="669"/>
      <c r="D370" s="770"/>
      <c r="E370" s="767" t="s">
        <v>666</v>
      </c>
      <c r="F370" s="702" t="s">
        <v>670</v>
      </c>
      <c r="G370" s="703"/>
      <c r="H370" s="701" t="s">
        <v>666</v>
      </c>
      <c r="I370" s="702" t="s">
        <v>670</v>
      </c>
      <c r="J370" s="704"/>
    </row>
    <row r="371" spans="1:10">
      <c r="A371" s="669"/>
      <c r="D371" s="770"/>
      <c r="E371" s="767" t="s">
        <v>667</v>
      </c>
      <c r="F371" s="702" t="s">
        <v>671</v>
      </c>
      <c r="G371" s="703"/>
      <c r="H371" s="701" t="s">
        <v>674</v>
      </c>
      <c r="I371" s="702" t="s">
        <v>671</v>
      </c>
      <c r="J371" s="704"/>
    </row>
    <row r="372" spans="1:10" ht="14.25" thickBot="1">
      <c r="A372" s="669"/>
      <c r="D372" s="770"/>
      <c r="E372" s="768" t="s">
        <v>668</v>
      </c>
      <c r="F372" s="702" t="s">
        <v>672</v>
      </c>
      <c r="G372" s="703"/>
      <c r="H372" s="701" t="s">
        <v>675</v>
      </c>
      <c r="I372" s="702" t="s">
        <v>672</v>
      </c>
      <c r="J372" s="704"/>
    </row>
    <row r="373" spans="1:10" ht="14.25" thickBot="1">
      <c r="A373" s="669"/>
      <c r="D373" s="775" t="str">
        <f>(F373+I373)&amp;"ポイント"</f>
        <v>0ポイント</v>
      </c>
      <c r="E373" s="764">
        <v>0</v>
      </c>
      <c r="F373" s="766">
        <f>IF(E373&gt;=3,3,E373)</f>
        <v>0</v>
      </c>
      <c r="G373" s="765" t="s">
        <v>261</v>
      </c>
      <c r="H373" s="764">
        <v>0</v>
      </c>
      <c r="I373" s="766">
        <f>IF(H373&gt;=5,3,IF(H373&gt;2,2,H373))</f>
        <v>0</v>
      </c>
      <c r="J373" s="704" t="s">
        <v>261</v>
      </c>
    </row>
    <row r="374" spans="1:10">
      <c r="A374" s="669"/>
    </row>
    <row r="375" spans="1:10" ht="15.75" thickBot="1">
      <c r="B375" s="726">
        <v>7.5</v>
      </c>
      <c r="C375" s="725" t="s">
        <v>391</v>
      </c>
      <c r="D375" s="723"/>
      <c r="J375" s="753" t="str">
        <f>IF(J376=0,$L$3,"")</f>
        <v/>
      </c>
    </row>
    <row r="376" spans="1:10" ht="14.25" hidden="1" thickBot="1">
      <c r="D376" s="392"/>
      <c r="E376" s="393"/>
      <c r="F376" s="394"/>
      <c r="G376" s="394"/>
      <c r="H376" s="395" t="s">
        <v>480</v>
      </c>
      <c r="I376" s="395"/>
      <c r="J376" s="396">
        <f>スコア!M66</f>
        <v>1</v>
      </c>
    </row>
    <row r="377" spans="1:10" ht="14.25" thickBot="1">
      <c r="D377" s="397">
        <v>3</v>
      </c>
      <c r="E377" s="436" t="s">
        <v>351</v>
      </c>
      <c r="F377" s="404"/>
      <c r="G377" s="404"/>
      <c r="H377" s="404"/>
      <c r="I377" s="721"/>
      <c r="J377" s="500" t="s">
        <v>388</v>
      </c>
    </row>
    <row r="378" spans="1:10" ht="13.15" customHeight="1">
      <c r="A378" s="1">
        <v>1</v>
      </c>
      <c r="D378" s="450" t="str">
        <f>IF(D377=$L$11,$M$6,IF(ROUNDDOWN(D377,0)=$L$6,$N$6,$M$6))</f>
        <v>　レベル　1</v>
      </c>
      <c r="E378" s="667" t="s">
        <v>631</v>
      </c>
      <c r="F378" s="473"/>
      <c r="G378" s="473"/>
      <c r="H378" s="473"/>
      <c r="I378" s="473"/>
      <c r="J378" s="953" t="s">
        <v>966</v>
      </c>
    </row>
    <row r="379" spans="1:10">
      <c r="A379" s="1" t="s">
        <v>440</v>
      </c>
      <c r="D379" s="398" t="str">
        <f>IF(D377=$L$11,$M$7,IF(ROUNDDOWN(D377,0)=$L$7,$N$7,$M$7))</f>
        <v>　レベル　2</v>
      </c>
      <c r="E379" s="668" t="s">
        <v>144</v>
      </c>
      <c r="F379" s="472"/>
      <c r="G379" s="472"/>
      <c r="H379" s="472"/>
      <c r="I379" s="472"/>
      <c r="J379" s="954"/>
    </row>
    <row r="380" spans="1:10">
      <c r="A380" s="1">
        <v>3</v>
      </c>
      <c r="D380" s="398" t="str">
        <f>IF(D377=$L$11,$M$8,IF(ROUNDDOWN(D377,0)=$L$8,$N$8,$M$8))</f>
        <v>■レベル　3</v>
      </c>
      <c r="E380" s="668" t="s">
        <v>632</v>
      </c>
      <c r="F380" s="472"/>
      <c r="G380" s="472"/>
      <c r="H380" s="472"/>
      <c r="I380" s="472"/>
      <c r="J380" s="954"/>
    </row>
    <row r="381" spans="1:10">
      <c r="A381" s="1" t="s">
        <v>201</v>
      </c>
      <c r="D381" s="398" t="str">
        <f>IF(D377=$L$11,$M$9,IF(ROUNDDOWN(D377,0)=$L$9,$N$9,$M$9))</f>
        <v>　レベル　4</v>
      </c>
      <c r="E381" s="668" t="s">
        <v>144</v>
      </c>
      <c r="F381" s="472"/>
      <c r="G381" s="472"/>
      <c r="H381" s="472"/>
      <c r="I381" s="472"/>
      <c r="J381" s="954"/>
    </row>
    <row r="382" spans="1:10">
      <c r="A382" s="1">
        <v>5</v>
      </c>
      <c r="D382" s="399" t="str">
        <f>IF(D377=$L$11,$M$10,IF(ROUNDDOWN(D377,0)=$L$10,$N$10,$M$10))</f>
        <v>　レベル　5</v>
      </c>
      <c r="E382" s="650" t="s">
        <v>633</v>
      </c>
      <c r="F382" s="474"/>
      <c r="G382" s="474"/>
      <c r="H382" s="474"/>
      <c r="I382" s="474"/>
      <c r="J382" s="955"/>
    </row>
    <row r="383" spans="1:10">
      <c r="A383" s="1" t="s">
        <v>440</v>
      </c>
    </row>
    <row r="384" spans="1:10" ht="15">
      <c r="B384" s="726">
        <v>8</v>
      </c>
      <c r="C384" s="725" t="s">
        <v>344</v>
      </c>
      <c r="D384" s="723"/>
      <c r="J384" s="729"/>
    </row>
    <row r="385" spans="1:10" ht="15.75" thickBot="1">
      <c r="B385" s="726">
        <v>8.1</v>
      </c>
      <c r="C385" s="725" t="s">
        <v>392</v>
      </c>
      <c r="D385" s="723"/>
      <c r="J385" s="753" t="str">
        <f>IF(J386=0,$L$3,"")</f>
        <v/>
      </c>
    </row>
    <row r="386" spans="1:10" ht="14.25" hidden="1" thickBot="1">
      <c r="D386" s="392"/>
      <c r="E386" s="393"/>
      <c r="F386" s="394"/>
      <c r="G386" s="394"/>
      <c r="H386" s="395" t="s">
        <v>480</v>
      </c>
      <c r="I386" s="395"/>
      <c r="J386" s="396">
        <f>スコア!M68</f>
        <v>1</v>
      </c>
    </row>
    <row r="387" spans="1:10">
      <c r="D387" s="939">
        <v>3</v>
      </c>
      <c r="E387" s="404" t="s">
        <v>351</v>
      </c>
      <c r="F387" s="404"/>
      <c r="G387" s="404"/>
      <c r="H387" s="404"/>
      <c r="I387" s="404"/>
      <c r="J387" s="405"/>
    </row>
    <row r="388" spans="1:10" ht="14.25" thickBot="1">
      <c r="D388" s="940"/>
      <c r="E388" s="947" t="s">
        <v>462</v>
      </c>
      <c r="F388" s="946"/>
      <c r="G388" s="613"/>
      <c r="H388" s="986" t="s">
        <v>463</v>
      </c>
      <c r="I388" s="986"/>
      <c r="J388" s="500" t="s">
        <v>388</v>
      </c>
    </row>
    <row r="389" spans="1:10" ht="13.15" customHeight="1">
      <c r="A389" s="1" t="s">
        <v>201</v>
      </c>
      <c r="D389" s="450" t="str">
        <f>IF(D387=$L$11,$M$6,IF(ROUNDDOWN(D387,0)=$L$6,$N$6,$M$6))</f>
        <v>　レベル　1</v>
      </c>
      <c r="E389" s="667" t="s">
        <v>144</v>
      </c>
      <c r="F389" s="473"/>
      <c r="G389" s="707"/>
      <c r="H389" s="566" t="s">
        <v>144</v>
      </c>
      <c r="I389" s="705"/>
      <c r="J389" s="953" t="s">
        <v>962</v>
      </c>
    </row>
    <row r="390" spans="1:10">
      <c r="A390" s="1">
        <v>2</v>
      </c>
      <c r="D390" s="398" t="str">
        <f>IF(D387=$L$11,$M$7,IF(ROUNDDOWN(D387,0)=$L$7,$N$7,$M$7))</f>
        <v>　レベル　2</v>
      </c>
      <c r="E390" s="668" t="s">
        <v>634</v>
      </c>
      <c r="F390" s="472"/>
      <c r="G390" s="706"/>
      <c r="H390" s="680" t="s">
        <v>634</v>
      </c>
      <c r="I390" s="565"/>
      <c r="J390" s="954"/>
    </row>
    <row r="391" spans="1:10" ht="30.6" customHeight="1">
      <c r="A391" s="1">
        <v>3</v>
      </c>
      <c r="D391" s="398" t="str">
        <f>IF(D387=$L$11,$M$8,IF(ROUNDDOWN(D387,0)=$L$8,$N$8,$M$8))</f>
        <v>■レベル　3</v>
      </c>
      <c r="E391" s="950" t="s">
        <v>783</v>
      </c>
      <c r="F391" s="952"/>
      <c r="G391" s="951"/>
      <c r="H391" s="950" t="s">
        <v>635</v>
      </c>
      <c r="I391" s="951"/>
      <c r="J391" s="954"/>
    </row>
    <row r="392" spans="1:10">
      <c r="A392" s="1" t="s">
        <v>481</v>
      </c>
      <c r="D392" s="398" t="str">
        <f>IF(D387=$L$11,$M$9,IF(ROUNDDOWN(D387,0)=$L$9,$N$9,$M$9))</f>
        <v>　レベル　4</v>
      </c>
      <c r="E392" s="668" t="s">
        <v>144</v>
      </c>
      <c r="F392" s="472"/>
      <c r="G392" s="706"/>
      <c r="H392" s="652" t="s">
        <v>144</v>
      </c>
      <c r="I392" s="700"/>
      <c r="J392" s="954"/>
    </row>
    <row r="393" spans="1:10" ht="26.45" customHeight="1">
      <c r="A393" s="1">
        <v>5</v>
      </c>
      <c r="D393" s="399" t="str">
        <f>IF(D387=$L$11,$M$10,IF(ROUNDDOWN(D387,0)=$L$10,$N$10,$M$10))</f>
        <v>　レベル　5</v>
      </c>
      <c r="E393" s="941" t="s">
        <v>784</v>
      </c>
      <c r="F393" s="942"/>
      <c r="G393" s="943"/>
      <c r="H393" s="941" t="s">
        <v>636</v>
      </c>
      <c r="I393" s="943"/>
      <c r="J393" s="955"/>
    </row>
    <row r="394" spans="1:10">
      <c r="A394" s="1" t="s">
        <v>440</v>
      </c>
    </row>
  </sheetData>
  <sheetProtection algorithmName="SHA-512" hashValue="27ofU6jsc+tpBbUXLVfzn1QLSzFMGNrYNaNNo8OhBhrWjYmGnMfWC3wG2WhIcJTLrJUPxxc6W48mKmiBB8bGXg==" saltValue="/hBI7752t1zgNGOWAabgyg==" spinCount="100000" sheet="1" objects="1" scenarios="1"/>
  <mergeCells count="148">
    <mergeCell ref="I334:J334"/>
    <mergeCell ref="I335:J335"/>
    <mergeCell ref="E300:J300"/>
    <mergeCell ref="E301:J301"/>
    <mergeCell ref="E302:J302"/>
    <mergeCell ref="E303:J303"/>
    <mergeCell ref="E323:I323"/>
    <mergeCell ref="E324:I324"/>
    <mergeCell ref="F310:J310"/>
    <mergeCell ref="F315:J315"/>
    <mergeCell ref="F314:J314"/>
    <mergeCell ref="F311:J311"/>
    <mergeCell ref="I329:J329"/>
    <mergeCell ref="F329:H329"/>
    <mergeCell ref="F330:H330"/>
    <mergeCell ref="F331:H331"/>
    <mergeCell ref="F332:H332"/>
    <mergeCell ref="F334:H334"/>
    <mergeCell ref="F335:H335"/>
    <mergeCell ref="F312:J312"/>
    <mergeCell ref="J389:J393"/>
    <mergeCell ref="E393:G393"/>
    <mergeCell ref="E362:G362"/>
    <mergeCell ref="H391:I391"/>
    <mergeCell ref="H393:I393"/>
    <mergeCell ref="E391:G391"/>
    <mergeCell ref="D360:D361"/>
    <mergeCell ref="E346:I346"/>
    <mergeCell ref="D387:D388"/>
    <mergeCell ref="E356:J356"/>
    <mergeCell ref="J342:J346"/>
    <mergeCell ref="E345:I345"/>
    <mergeCell ref="E388:F388"/>
    <mergeCell ref="E366:G366"/>
    <mergeCell ref="E364:G364"/>
    <mergeCell ref="E344:I344"/>
    <mergeCell ref="H388:I388"/>
    <mergeCell ref="J378:J382"/>
    <mergeCell ref="H364:J364"/>
    <mergeCell ref="F336:H336"/>
    <mergeCell ref="D166:D167"/>
    <mergeCell ref="E282:J282"/>
    <mergeCell ref="E283:J283"/>
    <mergeCell ref="E248:J248"/>
    <mergeCell ref="E258:J258"/>
    <mergeCell ref="E226:F226"/>
    <mergeCell ref="G226:I226"/>
    <mergeCell ref="D193:J193"/>
    <mergeCell ref="E284:J284"/>
    <mergeCell ref="D250:J250"/>
    <mergeCell ref="D259:J259"/>
    <mergeCell ref="E208:J208"/>
    <mergeCell ref="E239:J239"/>
    <mergeCell ref="E240:J240"/>
    <mergeCell ref="E325:I325"/>
    <mergeCell ref="E245:J245"/>
    <mergeCell ref="E247:J247"/>
    <mergeCell ref="E249:J249"/>
    <mergeCell ref="I336:J336"/>
    <mergeCell ref="I330:J330"/>
    <mergeCell ref="I332:J332"/>
    <mergeCell ref="F272:J272"/>
    <mergeCell ref="G225:I225"/>
    <mergeCell ref="G227:I227"/>
    <mergeCell ref="E228:F228"/>
    <mergeCell ref="G228:I228"/>
    <mergeCell ref="I333:J333"/>
    <mergeCell ref="F333:H333"/>
    <mergeCell ref="J322:J326"/>
    <mergeCell ref="E326:I326"/>
    <mergeCell ref="E143:J143"/>
    <mergeCell ref="E152:J152"/>
    <mergeCell ref="E229:F229"/>
    <mergeCell ref="E167:F167"/>
    <mergeCell ref="H167:J167"/>
    <mergeCell ref="E172:F172"/>
    <mergeCell ref="H172:J172"/>
    <mergeCell ref="G229:I229"/>
    <mergeCell ref="E210:J210"/>
    <mergeCell ref="G224:I224"/>
    <mergeCell ref="E209:J209"/>
    <mergeCell ref="I331:J331"/>
    <mergeCell ref="F274:J274"/>
    <mergeCell ref="J216:J220"/>
    <mergeCell ref="J264:J268"/>
    <mergeCell ref="E266:I266"/>
    <mergeCell ref="E267:I267"/>
    <mergeCell ref="D127:D128"/>
    <mergeCell ref="H131:J131"/>
    <mergeCell ref="H132:J132"/>
    <mergeCell ref="H133:J133"/>
    <mergeCell ref="E131:G131"/>
    <mergeCell ref="E132:G132"/>
    <mergeCell ref="E133:G133"/>
    <mergeCell ref="H129:J129"/>
    <mergeCell ref="H130:J130"/>
    <mergeCell ref="E129:G129"/>
    <mergeCell ref="E130:G130"/>
    <mergeCell ref="E128:F128"/>
    <mergeCell ref="H128:J128"/>
    <mergeCell ref="E69:J69"/>
    <mergeCell ref="E70:J70"/>
    <mergeCell ref="E71:J71"/>
    <mergeCell ref="F121:J121"/>
    <mergeCell ref="J104:J108"/>
    <mergeCell ref="E106:I106"/>
    <mergeCell ref="E107:I107"/>
    <mergeCell ref="H92:J92"/>
    <mergeCell ref="J85:J89"/>
    <mergeCell ref="H96:J96"/>
    <mergeCell ref="H98:J98"/>
    <mergeCell ref="H97:J97"/>
    <mergeCell ref="E96:G96"/>
    <mergeCell ref="E97:G97"/>
    <mergeCell ref="E98:G98"/>
    <mergeCell ref="E95:G95"/>
    <mergeCell ref="H95:J95"/>
    <mergeCell ref="E93:G93"/>
    <mergeCell ref="E94:G94"/>
    <mergeCell ref="E88:I88"/>
    <mergeCell ref="E80:J80"/>
    <mergeCell ref="E89:I89"/>
    <mergeCell ref="H93:J93"/>
    <mergeCell ref="H94:J94"/>
    <mergeCell ref="E191:J191"/>
    <mergeCell ref="D29:D30"/>
    <mergeCell ref="E23:F23"/>
    <mergeCell ref="J9:J13"/>
    <mergeCell ref="E13:I13"/>
    <mergeCell ref="E17:F17"/>
    <mergeCell ref="G17:I17"/>
    <mergeCell ref="E18:F18"/>
    <mergeCell ref="E19:F19"/>
    <mergeCell ref="E20:F20"/>
    <mergeCell ref="E21:F21"/>
    <mergeCell ref="E22:F22"/>
    <mergeCell ref="F39:J39"/>
    <mergeCell ref="F40:J40"/>
    <mergeCell ref="F41:J41"/>
    <mergeCell ref="F42:J42"/>
    <mergeCell ref="E30:F30"/>
    <mergeCell ref="H30:J30"/>
    <mergeCell ref="G18:I18"/>
    <mergeCell ref="G19:I19"/>
    <mergeCell ref="G20:I20"/>
    <mergeCell ref="G21:I21"/>
    <mergeCell ref="G22:I22"/>
    <mergeCell ref="E78:J78"/>
  </mergeCells>
  <phoneticPr fontId="23"/>
  <conditionalFormatting sqref="D14">
    <cfRule type="expression" dxfId="85" priority="31" stopIfTrue="1">
      <formula>AND(J7&gt;0,F14=$N$4)</formula>
    </cfRule>
    <cfRule type="expression" dxfId="84" priority="30" stopIfTrue="1">
      <formula>AND(OR(D14&lt;1,D14&gt;5),D14&lt;&gt;0)</formula>
    </cfRule>
  </conditionalFormatting>
  <conditionalFormatting sqref="D17:D23">
    <cfRule type="expression" dxfId="83" priority="79" stopIfTrue="1">
      <formula>AND($J$7&gt;0,$F$14=$N$3)</formula>
    </cfRule>
  </conditionalFormatting>
  <conditionalFormatting sqref="D36">
    <cfRule type="expression" dxfId="82" priority="28" stopIfTrue="1">
      <formula>AND(J28&gt;0,F36=$N$4)</formula>
    </cfRule>
    <cfRule type="expression" dxfId="81" priority="27" stopIfTrue="1">
      <formula>AND(OR(D36&lt;1,D36&gt;5),D36&lt;&gt;0)</formula>
    </cfRule>
  </conditionalFormatting>
  <conditionalFormatting sqref="D39:D42">
    <cfRule type="expression" dxfId="80" priority="72">
      <formula>AND($J$28&gt;0,$F$36=$N$3)</formula>
    </cfRule>
  </conditionalFormatting>
  <conditionalFormatting sqref="D53">
    <cfRule type="expression" dxfId="79" priority="24" stopIfTrue="1">
      <formula>AND(OR(D53&lt;1,D53&gt;5),D53&lt;&gt;0)</formula>
    </cfRule>
    <cfRule type="expression" dxfId="78" priority="25" stopIfTrue="1">
      <formula>AND(J46&gt;0,F53=$N$4)</formula>
    </cfRule>
  </conditionalFormatting>
  <conditionalFormatting sqref="D56:D60">
    <cfRule type="expression" dxfId="77" priority="8">
      <formula>AND($J$46&gt;0,$F$53=$N$3)</formula>
    </cfRule>
  </conditionalFormatting>
  <conditionalFormatting sqref="D66">
    <cfRule type="expression" dxfId="76" priority="63" stopIfTrue="1">
      <formula>AND(OR(D66&lt;1,D66&gt;5),D66&lt;&gt;0)</formula>
    </cfRule>
    <cfRule type="expression" dxfId="75" priority="64" stopIfTrue="1">
      <formula>J65&gt;0</formula>
    </cfRule>
  </conditionalFormatting>
  <conditionalFormatting sqref="D75">
    <cfRule type="expression" dxfId="74" priority="62" stopIfTrue="1">
      <formula>J74&gt;0</formula>
    </cfRule>
    <cfRule type="expression" dxfId="73" priority="61" stopIfTrue="1">
      <formula>AND(OR(D75&lt;1,D75&gt;5),D75&lt;&gt;0)</formula>
    </cfRule>
  </conditionalFormatting>
  <conditionalFormatting sqref="D90">
    <cfRule type="expression" dxfId="72" priority="21" stopIfTrue="1">
      <formula>AND(OR(D90&lt;1,D90&gt;5),D90&lt;&gt;0)</formula>
    </cfRule>
    <cfRule type="expression" dxfId="71" priority="22" stopIfTrue="1">
      <formula>AND(J83&gt;0,F90=$N$4)</formula>
    </cfRule>
  </conditionalFormatting>
  <conditionalFormatting sqref="D93:D98">
    <cfRule type="expression" dxfId="70" priority="68" stopIfTrue="1">
      <formula>AND($J$83&gt;0,$F$90=$N$3)</formula>
    </cfRule>
  </conditionalFormatting>
  <conditionalFormatting sqref="D109">
    <cfRule type="expression" dxfId="69" priority="18" stopIfTrue="1">
      <formula>AND(OR(D109&lt;1,D109&gt;5),D109&lt;&gt;0)</formula>
    </cfRule>
    <cfRule type="expression" dxfId="68" priority="19" stopIfTrue="1">
      <formula>AND(J102&gt;0,F109=$N$4)</formula>
    </cfRule>
  </conditionalFormatting>
  <conditionalFormatting sqref="D112:D122">
    <cfRule type="expression" dxfId="67" priority="57">
      <formula>AND($J$102&gt;0,$F$109=$N$3)</formula>
    </cfRule>
  </conditionalFormatting>
  <conditionalFormatting sqref="D127">
    <cfRule type="expression" dxfId="66" priority="56" stopIfTrue="1">
      <formula>J126&gt;0</formula>
    </cfRule>
    <cfRule type="expression" dxfId="65" priority="55" stopIfTrue="1">
      <formula>AND(OR(D127&lt;1,D127&gt;5),D127&lt;&gt;0)</formula>
    </cfRule>
  </conditionalFormatting>
  <conditionalFormatting sqref="D138">
    <cfRule type="expression" dxfId="64" priority="54" stopIfTrue="1">
      <formula>J137&gt;0</formula>
    </cfRule>
    <cfRule type="expression" dxfId="63" priority="53" stopIfTrue="1">
      <formula>AND(OR(D138&lt;1,D138&gt;5),D138&lt;&gt;0)</formula>
    </cfRule>
  </conditionalFormatting>
  <conditionalFormatting sqref="D147">
    <cfRule type="expression" dxfId="62" priority="51" stopIfTrue="1">
      <formula>AND(OR(D147&lt;1,D147&gt;5),D147&lt;&gt;0)</formula>
    </cfRule>
    <cfRule type="expression" dxfId="61" priority="52" stopIfTrue="1">
      <formula>J146&gt;0</formula>
    </cfRule>
  </conditionalFormatting>
  <conditionalFormatting sqref="D157 D166 D177 D187 D196 D205 D235 D244 D253 D263 D279">
    <cfRule type="expression" dxfId="60" priority="49" stopIfTrue="1">
      <formula>J156&gt;0</formula>
    </cfRule>
    <cfRule type="expression" dxfId="59" priority="48" stopIfTrue="1">
      <formula>AND(OR(D157&lt;1,D157&gt;5),D157&lt;&gt;0)</formula>
    </cfRule>
  </conditionalFormatting>
  <conditionalFormatting sqref="D221">
    <cfRule type="expression" dxfId="58" priority="16" stopIfTrue="1">
      <formula>AND(J214&gt;0,F221=$N$4)</formula>
    </cfRule>
    <cfRule type="expression" dxfId="57" priority="15" stopIfTrue="1">
      <formula>AND(OR(D221&lt;1,D221&gt;5),D221&lt;&gt;0)</formula>
    </cfRule>
  </conditionalFormatting>
  <conditionalFormatting sqref="D269">
    <cfRule type="expression" dxfId="56" priority="3" stopIfTrue="1">
      <formula>AND(OR(D269&lt;1,D269&gt;5),D269&lt;&gt;0)</formula>
    </cfRule>
    <cfRule type="expression" dxfId="55" priority="4" stopIfTrue="1">
      <formula>AND(J262&gt;0,F269=$N$4)</formula>
    </cfRule>
  </conditionalFormatting>
  <conditionalFormatting sqref="D272:D275">
    <cfRule type="expression" dxfId="54" priority="6">
      <formula>$J$262&gt;0</formula>
    </cfRule>
  </conditionalFormatting>
  <conditionalFormatting sqref="D288">
    <cfRule type="expression" dxfId="53" priority="43" stopIfTrue="1">
      <formula>AND(OR(D288&lt;1,D288&gt;5),D288&lt;&gt;0)</formula>
    </cfRule>
    <cfRule type="expression" dxfId="52" priority="44" stopIfTrue="1">
      <formula>J287&gt;0</formula>
    </cfRule>
  </conditionalFormatting>
  <conditionalFormatting sqref="D304">
    <cfRule type="expression" dxfId="51" priority="13" stopIfTrue="1">
      <formula>AND(J297&gt;0,F304=$N$4)</formula>
    </cfRule>
    <cfRule type="expression" dxfId="50" priority="12" stopIfTrue="1">
      <formula>AND(OR(D304&lt;1,D304&gt;5),D304&lt;&gt;0)</formula>
    </cfRule>
  </conditionalFormatting>
  <conditionalFormatting sqref="D307:D316">
    <cfRule type="expression" dxfId="49" priority="39" stopIfTrue="1">
      <formula>AND($J$297&gt;0,$F$304=$N$3)</formula>
    </cfRule>
  </conditionalFormatting>
  <conditionalFormatting sqref="D327">
    <cfRule type="expression" dxfId="48" priority="10" stopIfTrue="1">
      <formula>AND(J320&gt;0,F327=$N$4)</formula>
    </cfRule>
    <cfRule type="expression" dxfId="47" priority="9" stopIfTrue="1">
      <formula>AND(OR(D327&lt;1,D327&gt;5),D327&lt;&gt;0)</formula>
    </cfRule>
  </conditionalFormatting>
  <conditionalFormatting sqref="D330:D336">
    <cfRule type="expression" dxfId="46" priority="42">
      <formula>AND($J$320&gt;0,$F$327=$N$3)</formula>
    </cfRule>
  </conditionalFormatting>
  <conditionalFormatting sqref="D341 D351 D360 D377 D387">
    <cfRule type="expression" dxfId="45" priority="36" stopIfTrue="1">
      <formula>AND(OR(D341&lt;1,D341&gt;5),D341&lt;&gt;0)</formula>
    </cfRule>
    <cfRule type="expression" dxfId="44" priority="37" stopIfTrue="1">
      <formula>J340&gt;0</formula>
    </cfRule>
  </conditionalFormatting>
  <conditionalFormatting sqref="F14">
    <cfRule type="expression" dxfId="43" priority="32">
      <formula>J7&gt;0</formula>
    </cfRule>
  </conditionalFormatting>
  <conditionalFormatting sqref="F36">
    <cfRule type="expression" dxfId="42" priority="29">
      <formula>J28&gt;0</formula>
    </cfRule>
  </conditionalFormatting>
  <conditionalFormatting sqref="F53">
    <cfRule type="expression" dxfId="41" priority="26">
      <formula>J46&gt;0</formula>
    </cfRule>
  </conditionalFormatting>
  <conditionalFormatting sqref="F90">
    <cfRule type="expression" dxfId="40" priority="23">
      <formula>J83&gt;0</formula>
    </cfRule>
  </conditionalFormatting>
  <conditionalFormatting sqref="F109">
    <cfRule type="expression" dxfId="39" priority="20">
      <formula>J102&gt;0</formula>
    </cfRule>
  </conditionalFormatting>
  <conditionalFormatting sqref="F221">
    <cfRule type="expression" dxfId="38" priority="17">
      <formula>J214&gt;0</formula>
    </cfRule>
  </conditionalFormatting>
  <conditionalFormatting sqref="F269">
    <cfRule type="expression" dxfId="37" priority="5">
      <formula>J262&gt;0</formula>
    </cfRule>
  </conditionalFormatting>
  <conditionalFormatting sqref="F304">
    <cfRule type="expression" dxfId="36" priority="14">
      <formula>J297&gt;0</formula>
    </cfRule>
  </conditionalFormatting>
  <conditionalFormatting sqref="F327">
    <cfRule type="expression" dxfId="35" priority="11">
      <formula>J320&gt;0</formula>
    </cfRule>
  </conditionalFormatting>
  <dataValidations count="8">
    <dataValidation type="list" allowBlank="1" showInputMessage="1" showErrorMessage="1" sqref="D17:D23 D224:D229" xr:uid="{00000000-0002-0000-0500-000005000000}">
      <formula1>J17:K17</formula1>
    </dataValidation>
    <dataValidation type="list" allowBlank="1" showInputMessage="1" showErrorMessage="1" sqref="F221 F14 F36 F53 F109 F90 F304 F327 F269" xr:uid="{00000000-0002-0000-0500-000004000000}">
      <formula1>$N$3:$N$4</formula1>
    </dataValidation>
    <dataValidation type="list" allowBlank="1" showInputMessage="1" sqref="D221 D36 D14 D53 D109 D90 D304 D327 D269" xr:uid="{00000000-0002-0000-0500-000003000000}">
      <formula1>A9:A14</formula1>
    </dataValidation>
    <dataValidation allowBlank="1" showInputMessage="1" sqref="D8 D29 D103 D84 D298 D321" xr:uid="{00000000-0002-0000-0500-000002000000}"/>
    <dataValidation type="list" allowBlank="1" showInputMessage="1" showErrorMessage="1" sqref="D39:D42 D330:D336 D93:D98 D112:D122 D307:D316 D56:D60 D272:D275" xr:uid="{00000000-0002-0000-0500-000001000000}">
      <formula1>"○,　"</formula1>
    </dataValidation>
    <dataValidation type="list" allowBlank="1" showInputMessage="1" sqref="D47 D66 D75 D138 D147 D288 D279 D263 D253 D244 D235 D205 D196 D187 D177 D157 D351 D341 D377" xr:uid="{00000000-0002-0000-0500-000000000000}">
      <formula1>A48:A53</formula1>
    </dataValidation>
    <dataValidation type="list" allowBlank="1" showInputMessage="1" sqref="D127 D166 D360 D387" xr:uid="{00000000-0002-0000-0500-000006000000}">
      <formula1>A129:A134</formula1>
    </dataValidation>
    <dataValidation type="list" allowBlank="1" showInputMessage="1" sqref="D215" xr:uid="{00000000-0002-0000-0500-000007000000}">
      <formula1>A216:A230</formula1>
    </dataValidation>
  </dataValidations>
  <pageMargins left="0.7" right="0.7" top="0.75" bottom="0.75" header="0.3" footer="0.3"/>
  <pageSetup paperSize="9" scale="85" fitToHeight="0" orientation="portrait" horizontalDpi="1200" verticalDpi="1200" r:id="rId1"/>
  <rowBreaks count="7" manualBreakCount="7">
    <brk id="44" max="16383" man="1"/>
    <brk id="100" max="16383" man="1"/>
    <brk id="153" max="16383" man="1"/>
    <brk id="211" max="16383" man="1"/>
    <brk id="259" max="16383" man="1"/>
    <brk id="318" max="16383" man="1"/>
    <brk id="34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DC84C-AA60-4253-9824-81EA9ED1D825}">
  <sheetPr>
    <pageSetUpPr fitToPage="1"/>
  </sheetPr>
  <dimension ref="A1:P213"/>
  <sheetViews>
    <sheetView showGridLines="0" topLeftCell="B1" zoomScale="120" zoomScaleNormal="120" workbookViewId="0">
      <selection activeCell="D9" sqref="D9"/>
    </sheetView>
  </sheetViews>
  <sheetFormatPr defaultColWidth="0" defaultRowHeight="13.5" zeroHeight="1"/>
  <cols>
    <col min="1" max="1" width="8.875" hidden="1" customWidth="1"/>
    <col min="2" max="2" width="4.5" customWidth="1"/>
    <col min="3" max="3" width="2" customWidth="1"/>
    <col min="4" max="10" width="13.75" customWidth="1"/>
    <col min="11" max="11" width="1.625" customWidth="1"/>
    <col min="12" max="16" width="0" hidden="1" customWidth="1"/>
    <col min="17" max="16384" width="8.875" hidden="1"/>
  </cols>
  <sheetData>
    <row r="1" spans="1:16">
      <c r="A1" s="461"/>
      <c r="D1" s="386"/>
      <c r="E1" s="386"/>
      <c r="G1" s="387" t="s">
        <v>240</v>
      </c>
      <c r="H1" s="497" t="str">
        <f>メイン!C11</f>
        <v>○○ビル</v>
      </c>
      <c r="I1" s="497"/>
      <c r="J1" s="471"/>
      <c r="K1" s="386"/>
      <c r="L1" t="s">
        <v>123</v>
      </c>
    </row>
    <row r="2" spans="1:16" ht="14.25" thickBot="1">
      <c r="A2" s="461"/>
      <c r="D2" s="388"/>
      <c r="E2" s="388"/>
      <c r="F2" s="388"/>
      <c r="G2" s="388"/>
      <c r="H2" s="388"/>
      <c r="I2" s="388"/>
      <c r="J2" s="388"/>
      <c r="K2" s="386"/>
    </row>
    <row r="3" spans="1:16" ht="18.75" thickBot="1">
      <c r="A3" s="461"/>
      <c r="B3" s="412" t="s">
        <v>813</v>
      </c>
      <c r="D3" s="388"/>
      <c r="E3" s="388"/>
      <c r="F3" s="388"/>
      <c r="G3" s="390"/>
      <c r="H3" s="391" t="s">
        <v>230</v>
      </c>
      <c r="K3" s="386"/>
      <c r="L3" t="s">
        <v>131</v>
      </c>
      <c r="N3" s="461" t="s">
        <v>260</v>
      </c>
    </row>
    <row r="4" spans="1:16">
      <c r="A4" s="461"/>
      <c r="D4" s="388"/>
      <c r="E4" s="388"/>
      <c r="F4" s="388"/>
      <c r="G4" s="388"/>
      <c r="H4" s="388"/>
      <c r="I4" s="388"/>
      <c r="J4" s="388"/>
      <c r="K4" s="386"/>
      <c r="M4" t="s">
        <v>155</v>
      </c>
      <c r="N4" t="s">
        <v>156</v>
      </c>
    </row>
    <row r="5" spans="1:16" ht="15">
      <c r="B5" s="726">
        <v>1</v>
      </c>
      <c r="C5" s="725" t="s">
        <v>324</v>
      </c>
      <c r="D5" s="723"/>
      <c r="J5" s="753"/>
    </row>
    <row r="6" spans="1:16" ht="15">
      <c r="B6" s="726">
        <v>1.1000000000000001</v>
      </c>
      <c r="C6" s="725" t="s">
        <v>352</v>
      </c>
      <c r="D6" s="723"/>
      <c r="J6" s="753"/>
      <c r="L6">
        <v>1</v>
      </c>
      <c r="M6" t="s">
        <v>113</v>
      </c>
      <c r="N6" t="s">
        <v>114</v>
      </c>
      <c r="O6" s="461"/>
      <c r="P6" s="461"/>
    </row>
    <row r="7" spans="1:16" ht="15.75" thickBot="1">
      <c r="B7" s="726"/>
      <c r="C7" s="725"/>
      <c r="D7" s="723" t="s">
        <v>814</v>
      </c>
      <c r="J7" s="753" t="str">
        <f>IF(J8=0,$L$3,"")</f>
        <v/>
      </c>
      <c r="L7">
        <v>2</v>
      </c>
      <c r="M7" t="s">
        <v>124</v>
      </c>
      <c r="N7" t="s">
        <v>125</v>
      </c>
      <c r="O7" s="461"/>
      <c r="P7" s="461"/>
    </row>
    <row r="8" spans="1:16" ht="14.25" hidden="1" thickBot="1">
      <c r="D8" s="392"/>
      <c r="E8" s="393"/>
      <c r="F8" s="394"/>
      <c r="G8" s="394"/>
      <c r="H8" s="395" t="s">
        <v>480</v>
      </c>
      <c r="I8" s="395"/>
      <c r="J8" s="396">
        <f>スコア!M71</f>
        <v>1</v>
      </c>
      <c r="L8">
        <v>3</v>
      </c>
      <c r="M8" t="s">
        <v>126</v>
      </c>
      <c r="N8" t="s">
        <v>127</v>
      </c>
      <c r="O8" s="461"/>
      <c r="P8" s="461"/>
    </row>
    <row r="9" spans="1:16" ht="14.25" thickBot="1">
      <c r="D9" s="397">
        <v>3</v>
      </c>
      <c r="E9" s="436" t="s">
        <v>351</v>
      </c>
      <c r="F9" s="404"/>
      <c r="G9" s="404"/>
      <c r="H9" s="404"/>
      <c r="I9" s="404"/>
      <c r="J9" s="405"/>
      <c r="L9">
        <v>4</v>
      </c>
      <c r="M9" t="s">
        <v>116</v>
      </c>
      <c r="N9" t="s">
        <v>117</v>
      </c>
      <c r="O9" s="461"/>
      <c r="P9" s="461"/>
    </row>
    <row r="10" spans="1:16">
      <c r="A10" s="1">
        <v>1</v>
      </c>
      <c r="D10" s="450" t="str">
        <f>IF(D9=$L$11,$M$6,IF(ROUNDDOWN(D9,0)=$L$6,$N$6,$M$6))</f>
        <v>　レベル　1</v>
      </c>
      <c r="E10" s="667" t="s">
        <v>454</v>
      </c>
      <c r="F10" s="473"/>
      <c r="G10" s="473"/>
      <c r="H10" s="473"/>
      <c r="I10" s="473"/>
      <c r="J10" s="408"/>
      <c r="L10">
        <v>5</v>
      </c>
      <c r="M10" t="s">
        <v>119</v>
      </c>
      <c r="N10" t="s">
        <v>120</v>
      </c>
      <c r="O10" s="461"/>
      <c r="P10" s="461"/>
    </row>
    <row r="11" spans="1:16">
      <c r="A11" s="1">
        <v>2</v>
      </c>
      <c r="D11" s="398" t="str">
        <f>IF(D9=$L$11,$M$7,IF(ROUNDDOWN(D9,0)=$L$7,$N$7,$M$7))</f>
        <v>　レベル　2</v>
      </c>
      <c r="E11" s="668" t="s">
        <v>455</v>
      </c>
      <c r="F11" s="472"/>
      <c r="G11" s="472"/>
      <c r="H11" s="472"/>
      <c r="I11" s="472"/>
      <c r="J11" s="475"/>
      <c r="L11">
        <v>0</v>
      </c>
      <c r="M11" t="s">
        <v>115</v>
      </c>
      <c r="N11" t="s">
        <v>115</v>
      </c>
      <c r="O11" s="461"/>
      <c r="P11" s="461"/>
    </row>
    <row r="12" spans="1:16">
      <c r="A12" s="1">
        <v>3</v>
      </c>
      <c r="D12" s="398" t="str">
        <f>IF(D9=$L$11,$M$8,IF(ROUNDDOWN(D9,0)=$L$8,$N$8,$M$8))</f>
        <v>■レベル　3</v>
      </c>
      <c r="E12" s="668" t="s">
        <v>456</v>
      </c>
      <c r="F12" s="472"/>
      <c r="G12" s="472"/>
      <c r="H12" s="472"/>
      <c r="I12" s="472"/>
      <c r="J12" s="475"/>
    </row>
    <row r="13" spans="1:16">
      <c r="A13" s="1">
        <v>4</v>
      </c>
      <c r="D13" s="398" t="str">
        <f>IF(D9=$L$11,$M$9,IF(ROUNDDOWN(D9,0)=$L$9,$N$9,$M$9))</f>
        <v>　レベル　4</v>
      </c>
      <c r="E13" s="668" t="s">
        <v>457</v>
      </c>
      <c r="F13" s="472"/>
      <c r="G13" s="472"/>
      <c r="H13" s="472"/>
      <c r="I13" s="472"/>
      <c r="J13" s="475"/>
    </row>
    <row r="14" spans="1:16">
      <c r="A14" s="1">
        <v>5</v>
      </c>
      <c r="D14" s="399" t="str">
        <f>IF(D9=$L$11,$M$10,IF(ROUNDDOWN(D9,0)=$L$10,$N$10,$M$10))</f>
        <v>　レベル　5</v>
      </c>
      <c r="E14" s="650" t="s">
        <v>458</v>
      </c>
      <c r="F14" s="474"/>
      <c r="G14" s="474"/>
      <c r="H14" s="474"/>
      <c r="I14" s="474"/>
      <c r="J14" s="409"/>
    </row>
    <row r="15" spans="1:16">
      <c r="A15" s="1" t="s">
        <v>201</v>
      </c>
    </row>
    <row r="16" spans="1:16" ht="15.75" thickBot="1">
      <c r="B16" s="726"/>
      <c r="C16" s="725"/>
      <c r="D16" s="723" t="s">
        <v>322</v>
      </c>
      <c r="J16" s="753" t="str">
        <f>IF(J17=0,$L$3,"")</f>
        <v/>
      </c>
    </row>
    <row r="17" spans="1:10" ht="14.25" hidden="1" thickBot="1">
      <c r="D17" s="392"/>
      <c r="E17" s="393"/>
      <c r="F17" s="394"/>
      <c r="G17" s="394"/>
      <c r="H17" s="395" t="s">
        <v>480</v>
      </c>
      <c r="I17" s="395"/>
      <c r="J17" s="396">
        <f>スコア!M72</f>
        <v>1</v>
      </c>
    </row>
    <row r="18" spans="1:10" ht="14.25" thickBot="1">
      <c r="D18" s="397">
        <v>3</v>
      </c>
      <c r="E18" s="436" t="s">
        <v>351</v>
      </c>
      <c r="F18" s="404"/>
      <c r="G18" s="404"/>
      <c r="H18" s="404"/>
      <c r="I18" s="404"/>
      <c r="J18" s="405"/>
    </row>
    <row r="19" spans="1:10">
      <c r="A19" s="1" t="s">
        <v>201</v>
      </c>
      <c r="D19" s="450" t="str">
        <f>IF(D18=$L$11,$M$6,IF(ROUNDDOWN(D18,0)=$L$6,$N$6,$M$6))</f>
        <v>　レベル　1</v>
      </c>
      <c r="E19" s="667" t="s">
        <v>144</v>
      </c>
      <c r="F19" s="473"/>
      <c r="G19" s="473"/>
      <c r="H19" s="473"/>
      <c r="I19" s="473"/>
      <c r="J19" s="408"/>
    </row>
    <row r="20" spans="1:10">
      <c r="A20" s="1">
        <v>2</v>
      </c>
      <c r="D20" s="398" t="str">
        <f>IF(D18=$L$11,$M$7,IF(ROUNDDOWN(D18,0)=$L$7,$N$7,$M$7))</f>
        <v>　レベル　2</v>
      </c>
      <c r="E20" s="668" t="s">
        <v>523</v>
      </c>
      <c r="F20" s="472"/>
      <c r="G20" s="472"/>
      <c r="H20" s="472"/>
      <c r="I20" s="472"/>
      <c r="J20" s="475"/>
    </row>
    <row r="21" spans="1:10">
      <c r="A21" s="1">
        <v>3</v>
      </c>
      <c r="D21" s="398" t="str">
        <f>IF(D18=$L$11,$M$8,IF(ROUNDDOWN(D18,0)=$L$8,$N$8,$M$8))</f>
        <v>■レベル　3</v>
      </c>
      <c r="E21" s="668" t="s">
        <v>524</v>
      </c>
      <c r="F21" s="472"/>
      <c r="G21" s="472"/>
      <c r="H21" s="472"/>
      <c r="I21" s="472"/>
      <c r="J21" s="475"/>
    </row>
    <row r="22" spans="1:10">
      <c r="A22" s="1">
        <v>4</v>
      </c>
      <c r="D22" s="398" t="str">
        <f>IF(D18=$L$11,$M$9,IF(ROUNDDOWN(D18,0)=$L$9,$N$9,$M$9))</f>
        <v>　レベル　4</v>
      </c>
      <c r="E22" s="668" t="s">
        <v>525</v>
      </c>
      <c r="F22" s="472"/>
      <c r="G22" s="472"/>
      <c r="H22" s="472"/>
      <c r="I22" s="472"/>
      <c r="J22" s="475"/>
    </row>
    <row r="23" spans="1:10">
      <c r="A23" s="1">
        <v>5</v>
      </c>
      <c r="D23" s="399" t="str">
        <f>IF(D18=$L$11,$M$10,IF(ROUNDDOWN(D18,0)=$L$10,$N$10,$M$10))</f>
        <v>　レベル　5</v>
      </c>
      <c r="E23" s="650" t="s">
        <v>526</v>
      </c>
      <c r="F23" s="474"/>
      <c r="G23" s="474"/>
      <c r="H23" s="474"/>
      <c r="I23" s="474"/>
      <c r="J23" s="409"/>
    </row>
    <row r="24" spans="1:10">
      <c r="A24" s="1" t="s">
        <v>201</v>
      </c>
    </row>
    <row r="25" spans="1:10" ht="15.75" thickBot="1">
      <c r="B25" s="726"/>
      <c r="C25" s="725"/>
      <c r="D25" s="723" t="s">
        <v>376</v>
      </c>
      <c r="J25" s="753" t="str">
        <f>IF(J26=0,$L$3,"")</f>
        <v/>
      </c>
    </row>
    <row r="26" spans="1:10" ht="14.25" hidden="1" thickBot="1">
      <c r="D26" s="392"/>
      <c r="E26" s="393"/>
      <c r="F26" s="394"/>
      <c r="G26" s="394"/>
      <c r="H26" s="395" t="s">
        <v>480</v>
      </c>
      <c r="I26" s="395"/>
      <c r="J26" s="396">
        <f>スコア!M73</f>
        <v>1</v>
      </c>
    </row>
    <row r="27" spans="1:10" ht="14.25" thickBot="1">
      <c r="D27" s="397">
        <v>3</v>
      </c>
      <c r="E27" s="436" t="s">
        <v>351</v>
      </c>
      <c r="F27" s="404"/>
      <c r="G27" s="404"/>
      <c r="H27" s="404"/>
      <c r="I27" s="404"/>
      <c r="J27" s="405"/>
    </row>
    <row r="28" spans="1:10">
      <c r="A28" s="1">
        <v>1</v>
      </c>
      <c r="D28" s="450" t="str">
        <f>IF(D27=$L$11,$M$6,IF(ROUNDDOWN(D27,0)=$L$6,$N$6,$M$6))</f>
        <v>　レベル　1</v>
      </c>
      <c r="E28" s="667" t="s">
        <v>1005</v>
      </c>
      <c r="F28" s="473"/>
      <c r="G28" s="473"/>
      <c r="H28" s="473"/>
      <c r="I28" s="473"/>
      <c r="J28" s="408"/>
    </row>
    <row r="29" spans="1:10">
      <c r="A29" s="1">
        <v>2</v>
      </c>
      <c r="D29" s="398" t="str">
        <f>IF(D27=$L$11,$M$7,IF(ROUNDDOWN(D27,0)=$L$7,$N$7,$M$7))</f>
        <v>　レベル　2</v>
      </c>
      <c r="E29" s="668" t="s">
        <v>678</v>
      </c>
      <c r="F29" s="472"/>
      <c r="G29" s="472"/>
      <c r="H29" s="472"/>
      <c r="I29" s="472"/>
      <c r="J29" s="475"/>
    </row>
    <row r="30" spans="1:10">
      <c r="A30" s="1">
        <v>3</v>
      </c>
      <c r="D30" s="398" t="str">
        <f>IF(D27=$L$11,$M$8,IF(ROUNDDOWN(D27,0)=$L$8,$N$8,$M$8))</f>
        <v>■レベル　3</v>
      </c>
      <c r="E30" s="668" t="s">
        <v>1006</v>
      </c>
      <c r="F30" s="472"/>
      <c r="G30" s="472"/>
      <c r="H30" s="472"/>
      <c r="I30" s="472"/>
      <c r="J30" s="475"/>
    </row>
    <row r="31" spans="1:10">
      <c r="A31" s="1">
        <v>4</v>
      </c>
      <c r="D31" s="398" t="str">
        <f>IF(D27=$L$11,$M$9,IF(ROUNDDOWN(D27,0)=$L$9,$N$9,$M$9))</f>
        <v>　レベル　4</v>
      </c>
      <c r="E31" s="668" t="s">
        <v>527</v>
      </c>
      <c r="F31" s="472"/>
      <c r="G31" s="472"/>
      <c r="H31" s="472"/>
      <c r="I31" s="472"/>
      <c r="J31" s="475"/>
    </row>
    <row r="32" spans="1:10">
      <c r="A32" s="1">
        <v>5</v>
      </c>
      <c r="D32" s="399" t="str">
        <f>IF(D27=$L$11,$M$10,IF(ROUNDDOWN(D27,0)=$L$10,$N$10,$M$10))</f>
        <v>　レベル　5</v>
      </c>
      <c r="E32" s="650" t="s">
        <v>528</v>
      </c>
      <c r="F32" s="474"/>
      <c r="G32" s="474"/>
      <c r="H32" s="474"/>
      <c r="I32" s="474"/>
      <c r="J32" s="409"/>
    </row>
    <row r="33" spans="1:10" ht="15.75">
      <c r="A33" s="1" t="s">
        <v>201</v>
      </c>
      <c r="D33" s="453" t="s">
        <v>530</v>
      </c>
      <c r="E33" s="76"/>
      <c r="F33" s="76"/>
      <c r="G33" s="76"/>
      <c r="H33" s="406"/>
      <c r="I33" s="562"/>
      <c r="J33" s="403"/>
    </row>
    <row r="34" spans="1:10" ht="14.25" thickBot="1">
      <c r="A34" s="461"/>
      <c r="D34" s="635" t="s">
        <v>920</v>
      </c>
      <c r="E34" s="636" t="s">
        <v>467</v>
      </c>
      <c r="F34" s="670" t="s">
        <v>497</v>
      </c>
      <c r="G34" s="617"/>
      <c r="H34" s="617"/>
      <c r="I34" s="617"/>
      <c r="J34" s="499"/>
    </row>
    <row r="35" spans="1:10">
      <c r="D35" s="507"/>
      <c r="E35" s="508">
        <v>1</v>
      </c>
      <c r="F35" s="958" t="s">
        <v>529</v>
      </c>
      <c r="G35" s="957"/>
      <c r="H35" s="957"/>
      <c r="I35" s="957"/>
      <c r="J35" s="949"/>
    </row>
    <row r="36" spans="1:10" ht="30" customHeight="1" thickBot="1">
      <c r="D36" s="402"/>
      <c r="E36" s="509">
        <v>2</v>
      </c>
      <c r="F36" s="985" t="s">
        <v>679</v>
      </c>
      <c r="G36" s="942"/>
      <c r="H36" s="942"/>
      <c r="I36" s="942"/>
      <c r="J36" s="943"/>
    </row>
    <row r="37" spans="1:10" ht="14.25">
      <c r="D37" s="454" t="s">
        <v>262</v>
      </c>
      <c r="E37" s="498">
        <f>COUNTIF(D35:D36,$M$4)</f>
        <v>0</v>
      </c>
      <c r="F37" s="498"/>
      <c r="G37" s="498"/>
      <c r="H37" s="498"/>
      <c r="I37" s="498"/>
      <c r="J37" s="499"/>
    </row>
    <row r="38" spans="1:10"/>
    <row r="39" spans="1:10" ht="15.75" thickBot="1">
      <c r="B39" s="726">
        <v>1.2</v>
      </c>
      <c r="C39" s="725" t="s">
        <v>461</v>
      </c>
      <c r="D39" s="723"/>
      <c r="J39" s="753" t="str">
        <f>IF(J40=0,$L$3,"")</f>
        <v/>
      </c>
    </row>
    <row r="40" spans="1:10" ht="14.25" hidden="1" thickBot="1">
      <c r="D40" s="392"/>
      <c r="E40" s="393"/>
      <c r="F40" s="394"/>
      <c r="G40" s="394"/>
      <c r="H40" s="395" t="s">
        <v>480</v>
      </c>
      <c r="I40" s="395"/>
      <c r="J40" s="396">
        <f>スコア!M74</f>
        <v>1</v>
      </c>
    </row>
    <row r="41" spans="1:10" ht="14.25" thickBot="1">
      <c r="D41" s="397">
        <v>3</v>
      </c>
      <c r="E41" s="436" t="s">
        <v>351</v>
      </c>
      <c r="F41" s="404"/>
      <c r="G41" s="404"/>
      <c r="H41" s="404"/>
      <c r="I41" s="404"/>
      <c r="J41" s="405"/>
    </row>
    <row r="42" spans="1:10">
      <c r="A42" s="1">
        <v>1</v>
      </c>
      <c r="D42" s="450" t="str">
        <f>IF(D41=$L$11,$M$6,IF(ROUNDDOWN(D41,0)=$L$6,$N$6,$M$6))</f>
        <v>　レベル　1</v>
      </c>
      <c r="E42" s="667" t="s">
        <v>13</v>
      </c>
      <c r="F42" s="473"/>
      <c r="G42" s="473"/>
      <c r="H42" s="473"/>
      <c r="I42" s="473"/>
      <c r="J42" s="408"/>
    </row>
    <row r="43" spans="1:10">
      <c r="A43" s="1" t="s">
        <v>440</v>
      </c>
      <c r="D43" s="398" t="str">
        <f>IF(D41=$L$11,$M$7,IF(ROUNDDOWN(D41,0)=$L$7,$N$7,$M$7))</f>
        <v>　レベル　2</v>
      </c>
      <c r="E43" s="668" t="s">
        <v>144</v>
      </c>
      <c r="F43" s="472"/>
      <c r="G43" s="472"/>
      <c r="H43" s="472"/>
      <c r="I43" s="472"/>
      <c r="J43" s="475"/>
    </row>
    <row r="44" spans="1:10">
      <c r="A44" s="1">
        <v>3</v>
      </c>
      <c r="D44" s="398" t="str">
        <f>IF(D41=$L$11,$M$8,IF(ROUNDDOWN(D41,0)=$L$8,$N$8,$M$8))</f>
        <v>■レベル　3</v>
      </c>
      <c r="E44" s="668" t="s">
        <v>1065</v>
      </c>
      <c r="F44" s="472"/>
      <c r="G44" s="472"/>
      <c r="H44" s="472"/>
      <c r="I44" s="472"/>
      <c r="J44" s="475"/>
    </row>
    <row r="45" spans="1:10">
      <c r="A45" s="1">
        <v>4</v>
      </c>
      <c r="D45" s="398" t="str">
        <f>IF(D41=$L$11,$M$9,IF(ROUNDDOWN(D41,0)=$L$9,$N$9,$M$9))</f>
        <v>　レベル　4</v>
      </c>
      <c r="E45" s="668" t="s">
        <v>1066</v>
      </c>
      <c r="F45" s="472"/>
      <c r="G45" s="472"/>
      <c r="H45" s="472"/>
      <c r="I45" s="472"/>
      <c r="J45" s="475"/>
    </row>
    <row r="46" spans="1:10">
      <c r="A46" s="1">
        <v>5</v>
      </c>
      <c r="D46" s="399" t="str">
        <f>IF(D41=$L$11,$M$10,IF(ROUNDDOWN(D41,0)=$L$10,$N$10,$M$10))</f>
        <v>　レベル　5</v>
      </c>
      <c r="E46" s="650" t="s">
        <v>1076</v>
      </c>
      <c r="F46" s="474"/>
      <c r="G46" s="474"/>
      <c r="H46" s="474"/>
      <c r="I46" s="474"/>
      <c r="J46" s="409"/>
    </row>
    <row r="47" spans="1:10" ht="36" customHeight="1">
      <c r="A47" s="1" t="s">
        <v>201</v>
      </c>
      <c r="D47" s="1002" t="s">
        <v>1067</v>
      </c>
      <c r="E47" s="1002"/>
      <c r="F47" s="1002"/>
      <c r="G47" s="1002"/>
      <c r="H47" s="1002"/>
      <c r="I47" s="1002"/>
      <c r="J47" s="1002"/>
    </row>
    <row r="48" spans="1:10"/>
    <row r="49" spans="1:10" ht="15.75" thickBot="1">
      <c r="B49" s="726">
        <v>1.3</v>
      </c>
      <c r="C49" s="725" t="s">
        <v>817</v>
      </c>
      <c r="D49" s="723"/>
      <c r="J49" s="753" t="str">
        <f>IF(J50=0,$L$3,"")</f>
        <v/>
      </c>
    </row>
    <row r="50" spans="1:10" ht="14.25" hidden="1" thickBot="1">
      <c r="D50" s="392"/>
      <c r="E50" s="393"/>
      <c r="F50" s="394"/>
      <c r="G50" s="394"/>
      <c r="H50" s="395" t="s">
        <v>480</v>
      </c>
      <c r="I50" s="395"/>
      <c r="J50" s="396">
        <f>スコア!M75</f>
        <v>1</v>
      </c>
    </row>
    <row r="51" spans="1:10" ht="14.25" thickBot="1">
      <c r="D51" s="397">
        <v>3</v>
      </c>
      <c r="E51" s="436" t="s">
        <v>351</v>
      </c>
      <c r="F51" s="404"/>
      <c r="G51" s="404"/>
      <c r="H51" s="404"/>
      <c r="I51" s="404"/>
      <c r="J51" s="405"/>
    </row>
    <row r="52" spans="1:10">
      <c r="A52" s="1" t="s">
        <v>201</v>
      </c>
      <c r="D52" s="450" t="str">
        <f>IF(D51=$L$11,$M$6,IF(ROUNDDOWN(D51,0)=$L$6,$N$6,$M$6))</f>
        <v>　レベル　1</v>
      </c>
      <c r="E52" s="667" t="s">
        <v>144</v>
      </c>
      <c r="F52" s="473"/>
      <c r="G52" s="473"/>
      <c r="H52" s="473"/>
      <c r="I52" s="473"/>
      <c r="J52" s="408"/>
    </row>
    <row r="53" spans="1:10">
      <c r="A53" s="1" t="s">
        <v>201</v>
      </c>
      <c r="D53" s="398" t="str">
        <f>IF(D51=$L$11,$M$7,IF(ROUNDDOWN(D51,0)=$L$7,$N$7,$M$7))</f>
        <v>　レベル　2</v>
      </c>
      <c r="E53" s="668" t="s">
        <v>144</v>
      </c>
      <c r="F53" s="472"/>
      <c r="G53" s="472"/>
      <c r="H53" s="472"/>
      <c r="I53" s="472"/>
      <c r="J53" s="475"/>
    </row>
    <row r="54" spans="1:10">
      <c r="A54" s="1">
        <v>3</v>
      </c>
      <c r="D54" s="398" t="str">
        <f>IF(D51=$L$11,$M$8,IF(ROUNDDOWN(D51,0)=$L$8,$N$8,$M$8))</f>
        <v>■レベル　3</v>
      </c>
      <c r="E54" s="668" t="s">
        <v>818</v>
      </c>
      <c r="F54" s="472"/>
      <c r="G54" s="472"/>
      <c r="H54" s="472"/>
      <c r="I54" s="472"/>
      <c r="J54" s="475"/>
    </row>
    <row r="55" spans="1:10">
      <c r="A55" s="1">
        <v>4</v>
      </c>
      <c r="D55" s="398" t="str">
        <f>IF(D51=$L$11,$M$9,IF(ROUNDDOWN(D51,0)=$L$9,$N$9,$M$9))</f>
        <v>　レベル　4</v>
      </c>
      <c r="E55" s="668" t="s">
        <v>819</v>
      </c>
      <c r="F55" s="472"/>
      <c r="G55" s="472"/>
      <c r="H55" s="472"/>
      <c r="I55" s="472"/>
      <c r="J55" s="475"/>
    </row>
    <row r="56" spans="1:10">
      <c r="A56" s="1">
        <v>5</v>
      </c>
      <c r="D56" s="399" t="str">
        <f>IF(D51=$L$11,$M$10,IF(ROUNDDOWN(D51,0)=$L$10,$N$10,$M$10))</f>
        <v>　レベル　5</v>
      </c>
      <c r="E56" s="650" t="s">
        <v>820</v>
      </c>
      <c r="F56" s="474"/>
      <c r="G56" s="474"/>
      <c r="H56" s="474"/>
      <c r="I56" s="474"/>
      <c r="J56" s="409"/>
    </row>
    <row r="57" spans="1:10">
      <c r="A57" s="1" t="s">
        <v>201</v>
      </c>
    </row>
    <row r="58" spans="1:10" ht="15">
      <c r="B58" s="726">
        <v>2</v>
      </c>
      <c r="C58" s="725" t="s">
        <v>509</v>
      </c>
      <c r="D58" s="723"/>
      <c r="J58" s="753"/>
    </row>
    <row r="59" spans="1:10" ht="15.75" thickBot="1">
      <c r="B59" s="726">
        <v>2.1</v>
      </c>
      <c r="C59" s="725" t="s">
        <v>510</v>
      </c>
      <c r="D59" s="723"/>
      <c r="J59" s="753" t="str">
        <f>IF(J60=0,$L$3,"")</f>
        <v/>
      </c>
    </row>
    <row r="60" spans="1:10" ht="14.25" hidden="1" thickBot="1">
      <c r="D60" s="392"/>
      <c r="E60" s="393"/>
      <c r="F60" s="394"/>
      <c r="G60" s="394"/>
      <c r="H60" s="395" t="s">
        <v>480</v>
      </c>
      <c r="I60" s="395"/>
      <c r="J60" s="396">
        <f>スコア!M77</f>
        <v>1</v>
      </c>
    </row>
    <row r="61" spans="1:10" ht="14.25" thickBot="1">
      <c r="D61" s="397">
        <v>3</v>
      </c>
      <c r="E61" s="436" t="s">
        <v>351</v>
      </c>
      <c r="F61" s="404"/>
      <c r="G61" s="404"/>
      <c r="H61" s="404"/>
      <c r="I61" s="404"/>
      <c r="J61" s="643"/>
    </row>
    <row r="62" spans="1:10">
      <c r="A62" s="1" t="s">
        <v>201</v>
      </c>
      <c r="D62" s="450" t="str">
        <f>IF(D61=$L$11,$M$6,IF(ROUNDDOWN(D61,0)=$L$6,$N$6,$M$6))</f>
        <v>　レベル　1</v>
      </c>
      <c r="E62" s="667" t="s">
        <v>144</v>
      </c>
      <c r="F62" s="473"/>
      <c r="G62" s="473"/>
      <c r="H62" s="473"/>
      <c r="I62" s="473"/>
      <c r="J62" s="408"/>
    </row>
    <row r="63" spans="1:10">
      <c r="A63" s="1">
        <v>2</v>
      </c>
      <c r="D63" s="398" t="str">
        <f>IF(D61=$L$11,$M$7,IF(ROUNDDOWN(D61,0)=$L$7,$N$7,$M$7))</f>
        <v>　レベル　2</v>
      </c>
      <c r="E63" s="668" t="s">
        <v>680</v>
      </c>
      <c r="F63" s="472"/>
      <c r="G63" s="472"/>
      <c r="H63" s="472"/>
      <c r="I63" s="472"/>
      <c r="J63" s="475"/>
    </row>
    <row r="64" spans="1:10">
      <c r="A64" s="1">
        <v>3</v>
      </c>
      <c r="D64" s="398" t="str">
        <f>IF(D61=$L$11,$M$8,IF(ROUNDDOWN(D61,0)=$L$8,$N$8,$M$8))</f>
        <v>■レベル　3</v>
      </c>
      <c r="E64" s="668" t="s">
        <v>459</v>
      </c>
      <c r="F64" s="472"/>
      <c r="G64" s="472"/>
      <c r="H64" s="472"/>
      <c r="I64" s="472"/>
      <c r="J64" s="475"/>
    </row>
    <row r="65" spans="1:10" ht="26.45" customHeight="1">
      <c r="A65" s="1">
        <v>4</v>
      </c>
      <c r="D65" s="398" t="str">
        <f>IF(D61=$L$11,$M$9,IF(ROUNDDOWN(D61,0)=$L$9,$N$9,$M$9))</f>
        <v>　レベル　4</v>
      </c>
      <c r="E65" s="950" t="s">
        <v>681</v>
      </c>
      <c r="F65" s="952"/>
      <c r="G65" s="952"/>
      <c r="H65" s="952"/>
      <c r="I65" s="952"/>
      <c r="J65" s="951"/>
    </row>
    <row r="66" spans="1:10">
      <c r="A66" s="1">
        <v>5</v>
      </c>
      <c r="D66" s="399" t="str">
        <f>IF(D61=$L$11,$M$10,IF(ROUNDDOWN(D61,0)=$L$10,$N$10,$M$10))</f>
        <v>　レベル　5</v>
      </c>
      <c r="E66" s="650" t="s">
        <v>930</v>
      </c>
      <c r="F66" s="474"/>
      <c r="G66" s="474"/>
      <c r="H66" s="474"/>
      <c r="I66" s="474"/>
      <c r="J66" s="409"/>
    </row>
    <row r="67" spans="1:10">
      <c r="A67" s="1" t="s">
        <v>201</v>
      </c>
    </row>
    <row r="68" spans="1:10" ht="15.75" thickBot="1">
      <c r="B68" s="726">
        <v>2.2000000000000002</v>
      </c>
      <c r="C68" s="725" t="s">
        <v>931</v>
      </c>
      <c r="D68" s="723"/>
      <c r="J68" s="753" t="str">
        <f>IF(J69=0,$L$3,"")</f>
        <v/>
      </c>
    </row>
    <row r="69" spans="1:10" ht="14.25" hidden="1" thickBot="1">
      <c r="D69" s="392"/>
      <c r="E69" s="393"/>
      <c r="F69" s="394"/>
      <c r="G69" s="394"/>
      <c r="H69" s="395" t="s">
        <v>480</v>
      </c>
      <c r="I69" s="395"/>
      <c r="J69" s="396">
        <f>スコア!M78</f>
        <v>1</v>
      </c>
    </row>
    <row r="70" spans="1:10" ht="14.25" thickBot="1">
      <c r="D70" s="397">
        <v>3</v>
      </c>
      <c r="E70" s="436" t="s">
        <v>351</v>
      </c>
      <c r="F70" s="404"/>
      <c r="G70" s="404"/>
      <c r="H70" s="404"/>
      <c r="I70" s="404"/>
      <c r="J70" s="405"/>
    </row>
    <row r="71" spans="1:10">
      <c r="A71" s="1">
        <v>1</v>
      </c>
      <c r="D71" s="450" t="str">
        <f>IF(D70=$L$11,$M$6,IF(ROUNDDOWN(D70,0)=$L$6,$N$6,$M$6))</f>
        <v>　レベル　1</v>
      </c>
      <c r="E71" s="667" t="s">
        <v>684</v>
      </c>
      <c r="F71" s="473"/>
      <c r="G71" s="473"/>
      <c r="H71" s="473"/>
      <c r="I71" s="473"/>
      <c r="J71" s="408"/>
    </row>
    <row r="72" spans="1:10">
      <c r="A72" s="1" t="s">
        <v>440</v>
      </c>
      <c r="D72" s="398" t="str">
        <f>IF(D70=$L$11,$M$7,IF(ROUNDDOWN(D70,0)=$L$7,$N$7,$M$7))</f>
        <v>　レベル　2</v>
      </c>
      <c r="E72" s="668" t="s">
        <v>144</v>
      </c>
      <c r="F72" s="472"/>
      <c r="G72" s="472"/>
      <c r="H72" s="472"/>
      <c r="I72" s="472"/>
      <c r="J72" s="475"/>
    </row>
    <row r="73" spans="1:10">
      <c r="A73" s="1">
        <v>3</v>
      </c>
      <c r="D73" s="398" t="str">
        <f>IF(D70=$L$11,$M$8,IF(ROUNDDOWN(D70,0)=$L$8,$N$8,$M$8))</f>
        <v>■レベル　3</v>
      </c>
      <c r="E73" s="668" t="s">
        <v>685</v>
      </c>
      <c r="F73" s="472"/>
      <c r="G73" s="472"/>
      <c r="H73" s="472"/>
      <c r="I73" s="472"/>
      <c r="J73" s="475"/>
    </row>
    <row r="74" spans="1:10">
      <c r="A74" s="1">
        <v>4</v>
      </c>
      <c r="D74" s="398" t="str">
        <f>IF(D70=$L$11,$M$9,IF(ROUNDDOWN(D70,0)=$L$9,$N$9,$M$9))</f>
        <v>　レベル　4</v>
      </c>
      <c r="E74" s="668" t="s">
        <v>686</v>
      </c>
      <c r="F74" s="472"/>
      <c r="G74" s="472"/>
      <c r="H74" s="472"/>
      <c r="I74" s="472"/>
      <c r="J74" s="475"/>
    </row>
    <row r="75" spans="1:10">
      <c r="A75" s="1">
        <v>5</v>
      </c>
      <c r="D75" s="399" t="str">
        <f>IF(D70=$L$11,$M$10,IF(ROUNDDOWN(D70,0)=$L$10,$N$10,$M$10))</f>
        <v>　レベル　5</v>
      </c>
      <c r="E75" s="650" t="s">
        <v>687</v>
      </c>
      <c r="F75" s="474"/>
      <c r="G75" s="474"/>
      <c r="H75" s="474"/>
      <c r="I75" s="474"/>
      <c r="J75" s="409"/>
    </row>
    <row r="76" spans="1:10">
      <c r="A76" s="1" t="s">
        <v>201</v>
      </c>
    </row>
    <row r="77" spans="1:10" ht="15">
      <c r="B77" s="726">
        <v>2.2999999999999998</v>
      </c>
      <c r="C77" s="725" t="s">
        <v>932</v>
      </c>
      <c r="D77" s="723"/>
      <c r="J77" s="753" t="str">
        <f>IF(J78=0,$L$3,"")</f>
        <v/>
      </c>
    </row>
    <row r="78" spans="1:10" hidden="1">
      <c r="D78" s="392"/>
      <c r="E78" s="393"/>
      <c r="F78" s="394"/>
      <c r="G78" s="394"/>
      <c r="H78" s="395" t="s">
        <v>480</v>
      </c>
      <c r="I78" s="395"/>
      <c r="J78" s="396">
        <f>スコア!M79</f>
        <v>1</v>
      </c>
    </row>
    <row r="79" spans="1:10">
      <c r="D79" s="641">
        <f>D87</f>
        <v>3</v>
      </c>
      <c r="E79" s="404" t="s">
        <v>351</v>
      </c>
      <c r="F79" s="404"/>
      <c r="G79" s="404"/>
      <c r="H79" s="404"/>
      <c r="I79" s="404"/>
      <c r="J79" s="405"/>
    </row>
    <row r="80" spans="1:10">
      <c r="A80" s="1">
        <v>1</v>
      </c>
      <c r="D80" s="398" t="str">
        <f>IF(D79=$L$11,$M$6,IF(ROUNDDOWN(D79,0)=$L$6,$N$6,$M$6))</f>
        <v>　レベル　1</v>
      </c>
      <c r="E80" s="667" t="s">
        <v>533</v>
      </c>
      <c r="F80" s="473"/>
      <c r="G80" s="473"/>
      <c r="H80" s="473"/>
      <c r="I80" s="473"/>
      <c r="J80" s="408"/>
    </row>
    <row r="81" spans="1:10">
      <c r="A81" s="1" t="s">
        <v>440</v>
      </c>
      <c r="D81" s="398" t="str">
        <f>IF(D79=$L$11,$M$7,IF(ROUNDDOWN(D79,0)=$L$7,$N$7,$M$7))</f>
        <v>　レベル　2</v>
      </c>
      <c r="E81" s="668" t="s">
        <v>534</v>
      </c>
      <c r="F81" s="472"/>
      <c r="G81" s="472"/>
      <c r="H81" s="472"/>
      <c r="I81" s="472"/>
      <c r="J81" s="475"/>
    </row>
    <row r="82" spans="1:10">
      <c r="A82" s="1">
        <v>3</v>
      </c>
      <c r="D82" s="398" t="str">
        <f>IF(D79=$L$11,$M$8,IF(ROUNDDOWN(D79,0)=$L$8,$N$8,$M$8))</f>
        <v>■レベル　3</v>
      </c>
      <c r="E82" s="668" t="s">
        <v>933</v>
      </c>
      <c r="F82" s="472"/>
      <c r="G82" s="472"/>
      <c r="H82" s="472"/>
      <c r="I82" s="472"/>
      <c r="J82" s="475"/>
    </row>
    <row r="83" spans="1:10">
      <c r="A83" s="1">
        <v>4</v>
      </c>
      <c r="D83" s="398" t="str">
        <f>IF(D79=$L$11,$M$9,IF(ROUNDDOWN(D79,0)=$L$9,$N$9,$M$9))</f>
        <v>　レベル　4</v>
      </c>
      <c r="E83" s="668" t="s">
        <v>934</v>
      </c>
      <c r="F83" s="472"/>
      <c r="G83" s="472"/>
      <c r="H83" s="472"/>
      <c r="I83" s="472"/>
      <c r="J83" s="475"/>
    </row>
    <row r="84" spans="1:10">
      <c r="A84" s="1">
        <v>5</v>
      </c>
      <c r="D84" s="399" t="str">
        <f>IF(D79=$L$11,$M$10,IF(ROUNDDOWN(D79,0)=$L$10,$N$10,$M$10))</f>
        <v>　レベル　5</v>
      </c>
      <c r="E84" s="650" t="s">
        <v>935</v>
      </c>
      <c r="F84" s="474"/>
      <c r="G84" s="474"/>
      <c r="H84" s="474"/>
      <c r="I84" s="474"/>
      <c r="J84" s="409"/>
    </row>
    <row r="85" spans="1:10" ht="14.25" hidden="1" thickBot="1">
      <c r="A85" s="1" t="s">
        <v>201</v>
      </c>
      <c r="D85" s="397">
        <v>0</v>
      </c>
      <c r="E85" s="730" t="s">
        <v>237</v>
      </c>
      <c r="F85" s="451" t="s">
        <v>259</v>
      </c>
    </row>
    <row r="86" spans="1:10">
      <c r="D86" s="731" t="s">
        <v>816</v>
      </c>
    </row>
    <row r="87" spans="1:10" ht="14.25" thickBot="1">
      <c r="D87" s="611">
        <f>IF(F85=$N$3,IF(E93=0,1,IF(E93=1,2,IF(E93=2,3,IF(E93=3,4,IF(E93&gt;=4,5))))),D85)</f>
        <v>3</v>
      </c>
      <c r="E87" s="407" t="s">
        <v>499</v>
      </c>
      <c r="F87" s="616" t="s">
        <v>497</v>
      </c>
      <c r="G87" s="407"/>
      <c r="H87" s="407"/>
      <c r="I87" s="407"/>
      <c r="J87" s="410"/>
    </row>
    <row r="88" spans="1:10">
      <c r="D88" s="507"/>
      <c r="E88" s="508">
        <v>1</v>
      </c>
      <c r="F88" s="473" t="s">
        <v>688</v>
      </c>
      <c r="G88" s="473"/>
      <c r="H88" s="473"/>
      <c r="I88" s="473"/>
      <c r="J88" s="408"/>
    </row>
    <row r="89" spans="1:10">
      <c r="D89" s="402"/>
      <c r="E89" s="509">
        <v>2</v>
      </c>
      <c r="F89" s="472" t="s">
        <v>538</v>
      </c>
      <c r="G89" s="472"/>
      <c r="H89" s="472"/>
      <c r="I89" s="472"/>
      <c r="J89" s="475"/>
    </row>
    <row r="90" spans="1:10" ht="30" customHeight="1">
      <c r="D90" s="402" t="s">
        <v>238</v>
      </c>
      <c r="E90" s="509">
        <v>3</v>
      </c>
      <c r="F90" s="956" t="s">
        <v>318</v>
      </c>
      <c r="G90" s="952"/>
      <c r="H90" s="952"/>
      <c r="I90" s="952"/>
      <c r="J90" s="951"/>
    </row>
    <row r="91" spans="1:10">
      <c r="D91" s="402" t="s">
        <v>238</v>
      </c>
      <c r="E91" s="509">
        <v>4</v>
      </c>
      <c r="F91" s="472" t="s">
        <v>539</v>
      </c>
      <c r="G91" s="472"/>
      <c r="H91" s="472"/>
      <c r="I91" s="472"/>
      <c r="J91" s="475"/>
    </row>
    <row r="92" spans="1:10" ht="14.25" thickBot="1">
      <c r="D92" s="612"/>
      <c r="E92" s="510">
        <v>5</v>
      </c>
      <c r="F92" s="472" t="s">
        <v>140</v>
      </c>
      <c r="G92" s="472"/>
      <c r="H92" s="472"/>
      <c r="I92" s="472"/>
      <c r="J92" s="475"/>
    </row>
    <row r="93" spans="1:10" ht="14.25">
      <c r="D93" s="454" t="s">
        <v>262</v>
      </c>
      <c r="E93" s="498">
        <f>COUNTIF(D88:D92,$M$4)</f>
        <v>2</v>
      </c>
      <c r="F93" s="498"/>
      <c r="G93" s="498"/>
      <c r="H93" s="498"/>
      <c r="I93" s="498"/>
      <c r="J93" s="499"/>
    </row>
    <row r="94" spans="1:10">
      <c r="D94" s="461"/>
      <c r="E94" s="461"/>
      <c r="F94" s="461"/>
    </row>
    <row r="95" spans="1:10" ht="15">
      <c r="B95" s="726">
        <v>3</v>
      </c>
      <c r="C95" s="725" t="s">
        <v>326</v>
      </c>
      <c r="D95" s="723"/>
      <c r="J95" s="753"/>
    </row>
    <row r="96" spans="1:10" ht="15">
      <c r="B96" s="726">
        <v>3.1</v>
      </c>
      <c r="C96" s="725" t="s">
        <v>937</v>
      </c>
      <c r="D96" s="723"/>
      <c r="J96" s="753"/>
    </row>
    <row r="97" spans="1:10" ht="15.75" thickBot="1">
      <c r="B97" s="726"/>
      <c r="C97" s="725"/>
      <c r="D97" s="723" t="s">
        <v>936</v>
      </c>
      <c r="J97" s="753" t="str">
        <f>IF(J98=0,$L$3,"")</f>
        <v/>
      </c>
    </row>
    <row r="98" spans="1:10" ht="14.25" hidden="1" thickBot="1">
      <c r="D98" s="392"/>
      <c r="E98" s="393"/>
      <c r="F98" s="393"/>
      <c r="G98" s="394"/>
      <c r="H98" s="395" t="s">
        <v>480</v>
      </c>
      <c r="I98" s="395"/>
      <c r="J98" s="396">
        <f>スコア!M81</f>
        <v>1</v>
      </c>
    </row>
    <row r="99" spans="1:10">
      <c r="D99" s="939">
        <v>3</v>
      </c>
      <c r="E99" s="404" t="s">
        <v>351</v>
      </c>
      <c r="F99" s="404"/>
      <c r="G99" s="404"/>
      <c r="H99" s="404"/>
      <c r="I99" s="404"/>
      <c r="J99" s="405"/>
    </row>
    <row r="100" spans="1:10" ht="14.25" thickBot="1">
      <c r="D100" s="940"/>
      <c r="E100" s="947" t="s">
        <v>462</v>
      </c>
      <c r="F100" s="946"/>
      <c r="G100" s="946"/>
      <c r="H100" s="986" t="s">
        <v>463</v>
      </c>
      <c r="I100" s="947"/>
      <c r="J100" s="986"/>
    </row>
    <row r="101" spans="1:10">
      <c r="A101" s="1" t="s">
        <v>201</v>
      </c>
      <c r="D101" s="398" t="str">
        <f>IF(D99=$L$11,$M$6,IF(ROUNDDOWN(D99,0)=$L$6,$N$6,$M$6))</f>
        <v>　レベル　1</v>
      </c>
      <c r="E101" s="948" t="s">
        <v>144</v>
      </c>
      <c r="F101" s="957"/>
      <c r="G101" s="949"/>
      <c r="H101" s="948" t="s">
        <v>144</v>
      </c>
      <c r="I101" s="957"/>
      <c r="J101" s="949"/>
    </row>
    <row r="102" spans="1:10">
      <c r="A102" s="1" t="s">
        <v>440</v>
      </c>
      <c r="D102" s="398" t="str">
        <f>IF(D99=$L$11,$M$7,IF(ROUNDDOWN(D99,0)=$L$7,$N$7,$M$7))</f>
        <v>　レベル　2</v>
      </c>
      <c r="E102" s="950" t="s">
        <v>661</v>
      </c>
      <c r="F102" s="952"/>
      <c r="G102" s="951"/>
      <c r="H102" s="950" t="s">
        <v>661</v>
      </c>
      <c r="I102" s="952"/>
      <c r="J102" s="951"/>
    </row>
    <row r="103" spans="1:10">
      <c r="A103" s="1">
        <v>3</v>
      </c>
      <c r="D103" s="398" t="str">
        <f>IF(D99=$L$11,$M$8,IF(ROUNDDOWN(D99,0)=$L$8,$N$8,$M$8))</f>
        <v>■レベル　3</v>
      </c>
      <c r="E103" s="652" t="s">
        <v>732</v>
      </c>
      <c r="F103" s="653"/>
      <c r="G103" s="653"/>
      <c r="H103" s="564"/>
      <c r="I103" s="564"/>
      <c r="J103" s="565"/>
    </row>
    <row r="104" spans="1:10">
      <c r="A104" s="1">
        <v>4</v>
      </c>
      <c r="D104" s="398" t="str">
        <f>IF(D99=$L$11,$M$9,IF(ROUNDDOWN(D99,0)=$L$9,$N$9,$M$9))</f>
        <v>　レベル　4</v>
      </c>
      <c r="E104" s="652" t="s">
        <v>733</v>
      </c>
      <c r="F104" s="653"/>
      <c r="G104" s="653"/>
      <c r="H104" s="653"/>
      <c r="I104" s="653"/>
      <c r="J104" s="700"/>
    </row>
    <row r="105" spans="1:10" ht="40.9" customHeight="1">
      <c r="A105" s="1">
        <v>5</v>
      </c>
      <c r="D105" s="399" t="str">
        <f>IF(D99=$L$11,$M$10,IF(ROUNDDOWN(D99,0)=$L$10,$N$10,$M$10))</f>
        <v>　レベル　5</v>
      </c>
      <c r="E105" s="941" t="s">
        <v>662</v>
      </c>
      <c r="F105" s="942"/>
      <c r="G105" s="943"/>
      <c r="H105" s="941" t="s">
        <v>663</v>
      </c>
      <c r="I105" s="942"/>
      <c r="J105" s="943"/>
    </row>
    <row r="106" spans="1:10">
      <c r="A106" s="1" t="s">
        <v>201</v>
      </c>
    </row>
    <row r="107" spans="1:10" ht="15">
      <c r="B107" s="726"/>
      <c r="C107" s="725"/>
      <c r="D107" s="723" t="s">
        <v>938</v>
      </c>
      <c r="J107" s="753" t="str">
        <f>IF(J108=0,$L$3,"")</f>
        <v/>
      </c>
    </row>
    <row r="108" spans="1:10" hidden="1">
      <c r="D108" s="392"/>
      <c r="E108" s="393"/>
      <c r="F108" s="393"/>
      <c r="G108" s="394"/>
      <c r="H108" s="395" t="s">
        <v>480</v>
      </c>
      <c r="I108" s="395"/>
      <c r="J108" s="396">
        <f>スコア!M82</f>
        <v>1</v>
      </c>
    </row>
    <row r="109" spans="1:10">
      <c r="D109" s="977">
        <f>D118</f>
        <v>3</v>
      </c>
      <c r="E109" s="404" t="s">
        <v>351</v>
      </c>
      <c r="F109" s="404"/>
      <c r="G109" s="404"/>
      <c r="H109" s="404"/>
      <c r="I109" s="404"/>
      <c r="J109" s="405"/>
    </row>
    <row r="110" spans="1:10">
      <c r="D110" s="978"/>
      <c r="E110" s="615" t="s">
        <v>591</v>
      </c>
      <c r="F110" s="681"/>
      <c r="G110" s="682" t="s">
        <v>596</v>
      </c>
      <c r="H110" s="404"/>
      <c r="I110" s="615"/>
      <c r="J110" s="500" t="s">
        <v>388</v>
      </c>
    </row>
    <row r="111" spans="1:10">
      <c r="A111" s="1">
        <v>1</v>
      </c>
      <c r="D111" s="398" t="str">
        <f>IF(D109=$L$11,$M$6,IF(ROUNDDOWN(D109,0)=$L$6,$N$6,$M$6))</f>
        <v>　レベル　1</v>
      </c>
      <c r="E111" s="667" t="s">
        <v>475</v>
      </c>
      <c r="F111" s="473"/>
      <c r="G111" s="667" t="s">
        <v>475</v>
      </c>
      <c r="H111" s="473"/>
      <c r="I111" s="473"/>
      <c r="J111" s="953" t="s">
        <v>954</v>
      </c>
    </row>
    <row r="112" spans="1:10">
      <c r="A112" s="1">
        <v>2</v>
      </c>
      <c r="D112" s="398" t="str">
        <f>IF(D109=$L$11,$M$7,IF(ROUNDDOWN(D109,0)=$L$7,$N$7,$M$7))</f>
        <v>　レベル　2</v>
      </c>
      <c r="E112" s="668" t="s">
        <v>592</v>
      </c>
      <c r="F112" s="472"/>
      <c r="G112" s="668" t="s">
        <v>597</v>
      </c>
      <c r="H112" s="472"/>
      <c r="I112" s="472"/>
      <c r="J112" s="954"/>
    </row>
    <row r="113" spans="1:10">
      <c r="A113" s="1">
        <v>3</v>
      </c>
      <c r="D113" s="398" t="str">
        <f>IF(D109=$L$11,$M$8,IF(ROUNDDOWN(D109,0)=$L$8,$N$8,$M$8))</f>
        <v>■レベル　3</v>
      </c>
      <c r="E113" s="668" t="s">
        <v>593</v>
      </c>
      <c r="F113" s="472"/>
      <c r="G113" s="668" t="s">
        <v>598</v>
      </c>
      <c r="H113" s="472"/>
      <c r="I113" s="472"/>
      <c r="J113" s="954"/>
    </row>
    <row r="114" spans="1:10">
      <c r="A114" s="1">
        <v>4</v>
      </c>
      <c r="D114" s="398" t="str">
        <f>IF(D109=$L$11,$M$9,IF(ROUNDDOWN(D109,0)=$L$9,$N$9,$M$9))</f>
        <v>　レベル　4</v>
      </c>
      <c r="E114" s="668" t="s">
        <v>594</v>
      </c>
      <c r="F114" s="472"/>
      <c r="G114" s="668" t="s">
        <v>599</v>
      </c>
      <c r="H114" s="472"/>
      <c r="I114" s="472"/>
      <c r="J114" s="954"/>
    </row>
    <row r="115" spans="1:10" ht="14.25" thickBot="1">
      <c r="A115" s="1">
        <v>5</v>
      </c>
      <c r="D115" s="399" t="str">
        <f>IF(D109=$L$11,$M$10,IF(ROUNDDOWN(D109,0)=$L$10,$N$10,$M$10))</f>
        <v>　レベル　5</v>
      </c>
      <c r="E115" s="650" t="s">
        <v>595</v>
      </c>
      <c r="F115" s="474"/>
      <c r="G115" s="650" t="s">
        <v>600</v>
      </c>
      <c r="H115" s="474"/>
      <c r="I115" s="474"/>
      <c r="J115" s="955"/>
    </row>
    <row r="116" spans="1:10" ht="14.25" thickBot="1">
      <c r="A116" s="400">
        <v>0</v>
      </c>
      <c r="D116" s="397">
        <v>0</v>
      </c>
      <c r="E116" s="730" t="s">
        <v>237</v>
      </c>
      <c r="F116" s="451" t="s">
        <v>259</v>
      </c>
    </row>
    <row r="117" spans="1:10">
      <c r="A117" s="628"/>
      <c r="D117" s="731" t="s">
        <v>816</v>
      </c>
    </row>
    <row r="118" spans="1:10" ht="14.25" thickBot="1">
      <c r="D118" s="642">
        <f>IF(F116=N3,IF(メイン!F33=メイン!L45,IF(E128&lt;2,1,IF(E128=2,2,IF(E128=3,2,IF(E128=4,3,IF(E128=5,4,IF(採点Qw3!E159&gt;=6,5)))))),IF(E128&lt;1,1,IF(E128=1,2,IF(E128=2,3,IF(E128=3,4,IF(E128&gt;=4,5)))))),D116)</f>
        <v>3</v>
      </c>
      <c r="E118" s="617" t="s">
        <v>467</v>
      </c>
      <c r="F118" s="616" t="s">
        <v>505</v>
      </c>
      <c r="G118" s="407"/>
      <c r="H118" s="407"/>
      <c r="I118" s="407"/>
      <c r="J118" s="683" t="s">
        <v>406</v>
      </c>
    </row>
    <row r="119" spans="1:10" ht="22.9" customHeight="1">
      <c r="D119" s="686">
        <v>2</v>
      </c>
      <c r="E119" s="508">
        <v>1</v>
      </c>
      <c r="F119" s="958" t="s">
        <v>476</v>
      </c>
      <c r="G119" s="957"/>
      <c r="H119" s="957"/>
      <c r="I119" s="949"/>
      <c r="J119" s="684">
        <v>2</v>
      </c>
    </row>
    <row r="120" spans="1:10">
      <c r="D120" s="513"/>
      <c r="E120" s="509">
        <v>2</v>
      </c>
      <c r="F120" s="708" t="s">
        <v>734</v>
      </c>
      <c r="G120" s="706"/>
      <c r="H120" s="706"/>
      <c r="I120" s="706"/>
      <c r="J120" s="685">
        <v>1</v>
      </c>
    </row>
    <row r="121" spans="1:10">
      <c r="D121" s="513"/>
      <c r="E121" s="509">
        <v>3</v>
      </c>
      <c r="F121" s="472" t="s">
        <v>735</v>
      </c>
      <c r="G121" s="472"/>
      <c r="H121" s="472"/>
      <c r="I121" s="472"/>
      <c r="J121" s="502">
        <v>1</v>
      </c>
    </row>
    <row r="122" spans="1:10">
      <c r="D122" s="513"/>
      <c r="E122" s="509">
        <v>4</v>
      </c>
      <c r="F122" s="472" t="s">
        <v>325</v>
      </c>
      <c r="G122" s="472"/>
      <c r="H122" s="472"/>
      <c r="I122" s="472"/>
      <c r="J122" s="502">
        <v>1</v>
      </c>
    </row>
    <row r="123" spans="1:10">
      <c r="D123" s="513"/>
      <c r="E123" s="509">
        <v>5</v>
      </c>
      <c r="F123" s="472" t="s">
        <v>477</v>
      </c>
      <c r="G123" s="472"/>
      <c r="H123" s="472"/>
      <c r="I123" s="472"/>
      <c r="J123" s="502">
        <v>1</v>
      </c>
    </row>
    <row r="124" spans="1:10">
      <c r="D124" s="513"/>
      <c r="E124" s="509">
        <v>6</v>
      </c>
      <c r="F124" s="472" t="s">
        <v>478</v>
      </c>
      <c r="G124" s="472"/>
      <c r="H124" s="472"/>
      <c r="I124" s="472"/>
      <c r="J124" s="502">
        <v>1</v>
      </c>
    </row>
    <row r="125" spans="1:10">
      <c r="D125" s="513"/>
      <c r="E125" s="509">
        <v>7</v>
      </c>
      <c r="F125" s="472" t="s">
        <v>601</v>
      </c>
      <c r="G125" s="472"/>
      <c r="H125" s="472"/>
      <c r="I125" s="472"/>
      <c r="J125" s="502">
        <v>1</v>
      </c>
    </row>
    <row r="126" spans="1:10">
      <c r="D126" s="513"/>
      <c r="E126" s="509">
        <v>8</v>
      </c>
      <c r="F126" s="472" t="s">
        <v>602</v>
      </c>
      <c r="G126" s="472"/>
      <c r="H126" s="472"/>
      <c r="I126" s="472"/>
      <c r="J126" s="502">
        <v>1</v>
      </c>
    </row>
    <row r="127" spans="1:10" ht="14.25" thickBot="1">
      <c r="D127" s="514"/>
      <c r="E127" s="510">
        <v>9</v>
      </c>
      <c r="F127" s="472" t="s">
        <v>603</v>
      </c>
      <c r="G127" s="472"/>
      <c r="H127" s="472"/>
      <c r="I127" s="472"/>
      <c r="J127" s="503">
        <v>1</v>
      </c>
    </row>
    <row r="128" spans="1:10" ht="14.25">
      <c r="D128" s="454" t="s">
        <v>262</v>
      </c>
      <c r="E128" s="687">
        <f>SUM(D119:D127)</f>
        <v>2</v>
      </c>
      <c r="F128" s="498"/>
      <c r="G128" s="498"/>
      <c r="H128" s="498"/>
      <c r="I128" s="498"/>
      <c r="J128" s="499"/>
    </row>
    <row r="129" spans="1:10"/>
    <row r="130" spans="1:10" ht="15">
      <c r="B130" s="726">
        <v>3.2</v>
      </c>
      <c r="C130" s="725" t="s">
        <v>939</v>
      </c>
      <c r="D130" s="723"/>
    </row>
    <row r="131" spans="1:10" ht="15.75" thickBot="1">
      <c r="B131" s="726"/>
      <c r="C131" s="725"/>
      <c r="D131" s="723" t="s">
        <v>940</v>
      </c>
      <c r="J131" s="753" t="str">
        <f>IF(J132=0,$L$3,"")</f>
        <v/>
      </c>
    </row>
    <row r="132" spans="1:10" ht="14.25" hidden="1" thickBot="1">
      <c r="D132" s="392"/>
      <c r="E132" s="393"/>
      <c r="F132" s="393"/>
      <c r="G132" s="394"/>
      <c r="H132" s="395" t="s">
        <v>480</v>
      </c>
      <c r="I132" s="395"/>
      <c r="J132" s="396">
        <f>スコア!M83</f>
        <v>1</v>
      </c>
    </row>
    <row r="133" spans="1:10">
      <c r="D133" s="939">
        <v>3</v>
      </c>
      <c r="E133" s="404" t="s">
        <v>351</v>
      </c>
      <c r="F133" s="404"/>
      <c r="G133" s="404"/>
      <c r="H133" s="404"/>
      <c r="I133" s="404"/>
      <c r="J133" s="405"/>
    </row>
    <row r="134" spans="1:10" ht="14.25" thickBot="1">
      <c r="D134" s="940"/>
      <c r="E134" s="947" t="s">
        <v>462</v>
      </c>
      <c r="F134" s="946"/>
      <c r="G134" s="946"/>
      <c r="H134" s="986" t="s">
        <v>463</v>
      </c>
      <c r="I134" s="947"/>
      <c r="J134" s="986"/>
    </row>
    <row r="135" spans="1:10">
      <c r="A135" s="1" t="s">
        <v>201</v>
      </c>
      <c r="D135" s="398" t="str">
        <f>IF(D133=$L$11,$M$6,IF(ROUNDDOWN(D133,0)=$L$6,$N$6,$M$6))</f>
        <v>　レベル　1</v>
      </c>
      <c r="E135" s="948" t="s">
        <v>144</v>
      </c>
      <c r="F135" s="957"/>
      <c r="G135" s="949"/>
      <c r="H135" s="948" t="s">
        <v>144</v>
      </c>
      <c r="I135" s="957"/>
      <c r="J135" s="949"/>
    </row>
    <row r="136" spans="1:10" ht="27" customHeight="1">
      <c r="A136" s="1">
        <v>2</v>
      </c>
      <c r="D136" s="398" t="str">
        <f>IF(D133=$L$11,$M$7,IF(ROUNDDOWN(D133,0)=$L$7,$N$7,$M$7))</f>
        <v>　レベル　2</v>
      </c>
      <c r="E136" s="950" t="s">
        <v>144</v>
      </c>
      <c r="F136" s="952"/>
      <c r="G136" s="951"/>
      <c r="H136" s="950" t="s">
        <v>589</v>
      </c>
      <c r="I136" s="952"/>
      <c r="J136" s="951"/>
    </row>
    <row r="137" spans="1:10" ht="52.9" customHeight="1">
      <c r="A137" s="1">
        <v>3</v>
      </c>
      <c r="D137" s="398" t="str">
        <f>IF(D133=$L$11,$M$8,IF(ROUNDDOWN(D133,0)=$L$8,$N$8,$M$8))</f>
        <v>■レベル　3</v>
      </c>
      <c r="E137" s="950" t="s">
        <v>736</v>
      </c>
      <c r="F137" s="952"/>
      <c r="G137" s="951"/>
      <c r="H137" s="950" t="s">
        <v>738</v>
      </c>
      <c r="I137" s="952"/>
      <c r="J137" s="951"/>
    </row>
    <row r="138" spans="1:10" ht="27" customHeight="1">
      <c r="A138" s="1">
        <v>4</v>
      </c>
      <c r="D138" s="398" t="str">
        <f>IF(D133=$L$11,$M$9,IF(ROUNDDOWN(D133,0)=$L$9,$N$9,$M$9))</f>
        <v>　レベル　4</v>
      </c>
      <c r="E138" s="950" t="s">
        <v>737</v>
      </c>
      <c r="F138" s="952"/>
      <c r="G138" s="951"/>
      <c r="H138" s="950" t="s">
        <v>590</v>
      </c>
      <c r="I138" s="952"/>
      <c r="J138" s="951"/>
    </row>
    <row r="139" spans="1:10">
      <c r="A139" s="1">
        <v>5</v>
      </c>
      <c r="D139" s="399" t="str">
        <f>IF(D133=$L$11,$M$10,IF(ROUNDDOWN(D133,0)=$L$10,$N$10,$M$10))</f>
        <v>　レベル　5</v>
      </c>
      <c r="E139" s="941" t="s">
        <v>479</v>
      </c>
      <c r="F139" s="942"/>
      <c r="G139" s="942"/>
      <c r="H139" s="942"/>
      <c r="I139" s="942"/>
      <c r="J139" s="943"/>
    </row>
    <row r="140" spans="1:10">
      <c r="A140" s="1" t="s">
        <v>201</v>
      </c>
    </row>
    <row r="141" spans="1:10" ht="15.75" thickBot="1">
      <c r="B141" s="726"/>
      <c r="C141" s="725"/>
      <c r="D141" s="723" t="s">
        <v>941</v>
      </c>
      <c r="J141" s="753" t="str">
        <f>IF(J142=0,$L$3,"")</f>
        <v/>
      </c>
    </row>
    <row r="142" spans="1:10" ht="14.25" hidden="1" thickBot="1">
      <c r="D142" s="392"/>
      <c r="E142" s="393"/>
      <c r="F142" s="394"/>
      <c r="G142" s="394"/>
      <c r="H142" s="395" t="s">
        <v>480</v>
      </c>
      <c r="I142" s="395"/>
      <c r="J142" s="396">
        <f>スコア!M84</f>
        <v>1</v>
      </c>
    </row>
    <row r="143" spans="1:10">
      <c r="D143" s="939">
        <v>3</v>
      </c>
      <c r="E143" s="404" t="s">
        <v>351</v>
      </c>
      <c r="F143" s="404"/>
      <c r="G143" s="404"/>
      <c r="H143" s="404"/>
      <c r="I143" s="404"/>
      <c r="J143" s="405"/>
    </row>
    <row r="144" spans="1:10" ht="14.25" thickBot="1">
      <c r="D144" s="940"/>
      <c r="E144" s="947" t="s">
        <v>462</v>
      </c>
      <c r="F144" s="946"/>
      <c r="G144" s="613"/>
      <c r="H144" s="986" t="s">
        <v>463</v>
      </c>
      <c r="I144" s="947"/>
      <c r="J144" s="986"/>
    </row>
    <row r="145" spans="1:10" ht="27" customHeight="1">
      <c r="A145" s="1">
        <v>1</v>
      </c>
      <c r="D145" s="398" t="str">
        <f>IF(D143=$L$11,$M$6,IF(ROUNDDOWN(D143,0)=$L$6,$N$6,$M$6))</f>
        <v>　レベル　1</v>
      </c>
      <c r="E145" s="948" t="s">
        <v>576</v>
      </c>
      <c r="F145" s="957"/>
      <c r="G145" s="949"/>
      <c r="H145" s="948" t="s">
        <v>580</v>
      </c>
      <c r="I145" s="957"/>
      <c r="J145" s="949"/>
    </row>
    <row r="146" spans="1:10">
      <c r="A146" s="1" t="s">
        <v>440</v>
      </c>
      <c r="D146" s="398" t="str">
        <f>IF(D143=$L$11,$M$7,IF(ROUNDDOWN(D143,0)=$L$7,$N$7,$M$7))</f>
        <v>　レベル　2</v>
      </c>
      <c r="E146" s="950" t="s">
        <v>144</v>
      </c>
      <c r="F146" s="952"/>
      <c r="G146" s="951"/>
      <c r="H146" s="950" t="s">
        <v>144</v>
      </c>
      <c r="I146" s="952"/>
      <c r="J146" s="951"/>
    </row>
    <row r="147" spans="1:10" ht="25.9" customHeight="1">
      <c r="A147" s="1">
        <v>3</v>
      </c>
      <c r="D147" s="398" t="str">
        <f>IF(D143=$L$11,$M$8,IF(ROUNDDOWN(D143,0)=$L$8,$N$8,$M$8))</f>
        <v>■レベル　3</v>
      </c>
      <c r="E147" s="950" t="s">
        <v>577</v>
      </c>
      <c r="F147" s="952"/>
      <c r="G147" s="951"/>
      <c r="H147" s="950" t="s">
        <v>581</v>
      </c>
      <c r="I147" s="952"/>
      <c r="J147" s="951"/>
    </row>
    <row r="148" spans="1:10" ht="25.9" customHeight="1">
      <c r="A148" s="1">
        <v>4</v>
      </c>
      <c r="D148" s="398" t="str">
        <f>IF(D143=$L$11,$M$9,IF(ROUNDDOWN(D143,0)=$L$9,$N$9,$M$9))</f>
        <v>　レベル　4</v>
      </c>
      <c r="E148" s="950" t="s">
        <v>578</v>
      </c>
      <c r="F148" s="952"/>
      <c r="G148" s="951"/>
      <c r="H148" s="950" t="s">
        <v>582</v>
      </c>
      <c r="I148" s="952"/>
      <c r="J148" s="951"/>
    </row>
    <row r="149" spans="1:10" ht="25.9" customHeight="1">
      <c r="A149" s="1">
        <v>5</v>
      </c>
      <c r="D149" s="399" t="str">
        <f>IF(D143=$L$11,$M$10,IF(ROUNDDOWN(D143,0)=$L$10,$N$10,$M$10))</f>
        <v>　レベル　5</v>
      </c>
      <c r="E149" s="941" t="s">
        <v>579</v>
      </c>
      <c r="F149" s="942"/>
      <c r="G149" s="943"/>
      <c r="H149" s="941" t="s">
        <v>583</v>
      </c>
      <c r="I149" s="942"/>
      <c r="J149" s="943"/>
    </row>
    <row r="150" spans="1:10">
      <c r="A150" s="1" t="s">
        <v>201</v>
      </c>
    </row>
    <row r="151" spans="1:10" ht="15">
      <c r="B151" s="726">
        <v>4</v>
      </c>
      <c r="C151" s="725" t="s">
        <v>380</v>
      </c>
      <c r="D151" s="723"/>
      <c r="J151" s="753"/>
    </row>
    <row r="152" spans="1:10" ht="15.75" thickBot="1">
      <c r="B152" s="726">
        <v>4.0999999999999996</v>
      </c>
      <c r="C152" s="725" t="s">
        <v>403</v>
      </c>
      <c r="D152" s="723"/>
      <c r="J152" s="753" t="str">
        <f>IF(J153=0,$L$3,"")</f>
        <v/>
      </c>
    </row>
    <row r="153" spans="1:10" ht="14.25" hidden="1" thickBot="1">
      <c r="D153" s="392"/>
      <c r="E153" s="393"/>
      <c r="F153" s="393"/>
      <c r="G153" s="394"/>
      <c r="H153" s="395" t="s">
        <v>480</v>
      </c>
      <c r="I153" s="395"/>
      <c r="J153" s="396">
        <f>スコア!M86</f>
        <v>1</v>
      </c>
    </row>
    <row r="154" spans="1:10" ht="14.25" thickBot="1">
      <c r="D154" s="397">
        <v>3</v>
      </c>
      <c r="E154" s="436" t="s">
        <v>351</v>
      </c>
      <c r="F154" s="404"/>
      <c r="G154" s="404"/>
      <c r="H154" s="404"/>
      <c r="I154" s="404"/>
      <c r="J154" s="554"/>
    </row>
    <row r="155" spans="1:10">
      <c r="A155" s="1">
        <v>1</v>
      </c>
      <c r="D155" s="450" t="str">
        <f>IF(D154=$L$11,$M$6,IF(ROUNDDOWN(D154,0)=$L$6,$N$6,$M$6))</f>
        <v>　レベル　1</v>
      </c>
      <c r="E155" s="667" t="s">
        <v>164</v>
      </c>
      <c r="F155" s="473"/>
      <c r="G155" s="473"/>
      <c r="H155" s="473"/>
      <c r="I155" s="473"/>
      <c r="J155" s="555"/>
    </row>
    <row r="156" spans="1:10" ht="26.45" customHeight="1">
      <c r="A156" s="1">
        <v>2</v>
      </c>
      <c r="D156" s="398" t="str">
        <f>IF(D154=$L$11,$M$7,IF(ROUNDDOWN(D154,0)=$L$7,$N$7,$M$7))</f>
        <v>　レベル　2</v>
      </c>
      <c r="E156" s="950" t="s">
        <v>739</v>
      </c>
      <c r="F156" s="952"/>
      <c r="G156" s="952"/>
      <c r="H156" s="952"/>
      <c r="I156" s="952"/>
      <c r="J156" s="951"/>
    </row>
    <row r="157" spans="1:10" ht="26.45" customHeight="1">
      <c r="A157" s="1">
        <v>3</v>
      </c>
      <c r="D157" s="398" t="str">
        <f>IF(D154=$L$11,$M$8,IF(ROUNDDOWN(D154,0)=$L$8,$N$8,$M$8))</f>
        <v>■レベル　3</v>
      </c>
      <c r="E157" s="950" t="s">
        <v>740</v>
      </c>
      <c r="F157" s="952"/>
      <c r="G157" s="952"/>
      <c r="H157" s="952"/>
      <c r="I157" s="952"/>
      <c r="J157" s="951"/>
    </row>
    <row r="158" spans="1:10" ht="26.45" customHeight="1">
      <c r="A158" s="1">
        <v>4</v>
      </c>
      <c r="D158" s="398" t="str">
        <f>IF(D154=$L$11,$M$9,IF(ROUNDDOWN(D154,0)=$L$9,$N$9,$M$9))</f>
        <v>　レベル　4</v>
      </c>
      <c r="E158" s="950" t="s">
        <v>741</v>
      </c>
      <c r="F158" s="952"/>
      <c r="G158" s="952"/>
      <c r="H158" s="952"/>
      <c r="I158" s="952"/>
      <c r="J158" s="951"/>
    </row>
    <row r="159" spans="1:10">
      <c r="A159" s="1">
        <v>5</v>
      </c>
      <c r="D159" s="399" t="str">
        <f>IF(D154=$L$11,$M$10,IF(ROUNDDOWN(D154,0)=$L$10,$N$10,$M$10))</f>
        <v>　レベル　5</v>
      </c>
      <c r="E159" s="941" t="s">
        <v>742</v>
      </c>
      <c r="F159" s="942"/>
      <c r="G159" s="942"/>
      <c r="H159" s="942"/>
      <c r="I159" s="942"/>
      <c r="J159" s="943"/>
    </row>
    <row r="160" spans="1:10">
      <c r="A160" s="1" t="s">
        <v>201</v>
      </c>
    </row>
    <row r="161" spans="1:10" ht="15">
      <c r="A161" s="669"/>
      <c r="B161" s="726">
        <v>5</v>
      </c>
      <c r="C161" s="725" t="s">
        <v>1069</v>
      </c>
    </row>
    <row r="162" spans="1:10" ht="15.75" thickBot="1">
      <c r="B162" s="726">
        <v>5.0999999999999996</v>
      </c>
      <c r="C162" s="725" t="s">
        <v>386</v>
      </c>
      <c r="D162" s="723"/>
      <c r="J162" s="753" t="str">
        <f>IF(J163=0,$L$3,"")</f>
        <v/>
      </c>
    </row>
    <row r="163" spans="1:10" ht="14.25" hidden="1" thickBot="1">
      <c r="D163" s="392"/>
      <c r="E163" s="393"/>
      <c r="F163" s="394"/>
      <c r="G163" s="394"/>
      <c r="H163" s="395" t="s">
        <v>480</v>
      </c>
      <c r="I163" s="395"/>
      <c r="J163" s="396">
        <f>スコア!M88</f>
        <v>1</v>
      </c>
    </row>
    <row r="164" spans="1:10">
      <c r="D164" s="939">
        <v>3</v>
      </c>
      <c r="E164" s="404" t="s">
        <v>351</v>
      </c>
      <c r="F164" s="404"/>
      <c r="G164" s="404"/>
      <c r="H164" s="404"/>
      <c r="I164" s="404"/>
      <c r="J164" s="1020" t="s">
        <v>388</v>
      </c>
    </row>
    <row r="165" spans="1:10" ht="14.25" thickBot="1">
      <c r="D165" s="940"/>
      <c r="E165" s="1019" t="s">
        <v>512</v>
      </c>
      <c r="F165" s="1019"/>
      <c r="G165" s="1019"/>
      <c r="H165" s="436" t="s">
        <v>513</v>
      </c>
      <c r="I165" s="644"/>
      <c r="J165" s="1021"/>
    </row>
    <row r="166" spans="1:10" ht="26.45" customHeight="1">
      <c r="A166" s="1">
        <f>IF(メイン!C46="パターン１","-",1)</f>
        <v>1</v>
      </c>
      <c r="D166" s="398" t="str">
        <f>IF(D164=$L$11,$M$6,IF(ROUNDDOWN(D164,0)=$L$6,$N$6,$M$6))</f>
        <v>　レベル　1</v>
      </c>
      <c r="E166" s="691" t="s">
        <v>144</v>
      </c>
      <c r="F166" s="692"/>
      <c r="G166" s="688"/>
      <c r="H166" s="948" t="s">
        <v>788</v>
      </c>
      <c r="I166" s="949"/>
      <c r="J166" s="953" t="s">
        <v>966</v>
      </c>
    </row>
    <row r="167" spans="1:10">
      <c r="A167" s="1">
        <v>2</v>
      </c>
      <c r="D167" s="398" t="str">
        <f>IF(D164=$L$11,$M$7,IF(ROUNDDOWN(D164,0)=$L$7,$N$7,$M$7))</f>
        <v>　レベル　2</v>
      </c>
      <c r="E167" s="693" t="s">
        <v>144</v>
      </c>
      <c r="F167" s="694"/>
      <c r="G167" s="690"/>
      <c r="H167" s="668" t="s">
        <v>642</v>
      </c>
      <c r="I167" s="472"/>
      <c r="J167" s="954"/>
    </row>
    <row r="168" spans="1:10" ht="29.45" customHeight="1">
      <c r="A168" s="1">
        <v>3</v>
      </c>
      <c r="D168" s="398" t="str">
        <f>IF(D164=$L$11,$M$8,IF(ROUNDDOWN(D164,0)=$L$8,$N$8,$M$8))</f>
        <v>■レベル　3</v>
      </c>
      <c r="E168" s="693" t="s">
        <v>942</v>
      </c>
      <c r="F168" s="694"/>
      <c r="G168" s="690"/>
      <c r="H168" s="950" t="s">
        <v>350</v>
      </c>
      <c r="I168" s="951"/>
      <c r="J168" s="954"/>
    </row>
    <row r="169" spans="1:10" ht="27.6" customHeight="1">
      <c r="A169" s="1">
        <v>4</v>
      </c>
      <c r="D169" s="398" t="str">
        <f>IF(D164=$L$11,$M$9,IF(ROUNDDOWN(D164,0)=$L$9,$N$9,$M$9))</f>
        <v>　レベル　4</v>
      </c>
      <c r="E169" s="994" t="s">
        <v>641</v>
      </c>
      <c r="F169" s="995"/>
      <c r="G169" s="996"/>
      <c r="H169" s="668" t="s">
        <v>144</v>
      </c>
      <c r="I169" s="472"/>
      <c r="J169" s="954"/>
    </row>
    <row r="170" spans="1:10" ht="45.6" customHeight="1">
      <c r="A170" s="1">
        <v>5</v>
      </c>
      <c r="D170" s="399" t="str">
        <f>IF(D164=$L$11,$M$10,IF(ROUNDDOWN(D164,0)=$L$10,$N$10,$M$10))</f>
        <v>　レベル　5</v>
      </c>
      <c r="E170" s="1022" t="s">
        <v>787</v>
      </c>
      <c r="F170" s="1023"/>
      <c r="G170" s="1024"/>
      <c r="H170" s="941" t="s">
        <v>643</v>
      </c>
      <c r="I170" s="943"/>
      <c r="J170" s="955"/>
    </row>
    <row r="171" spans="1:10">
      <c r="A171" s="1" t="s">
        <v>201</v>
      </c>
    </row>
    <row r="172" spans="1:10" ht="15.75" thickBot="1">
      <c r="B172" s="726">
        <v>5.2</v>
      </c>
      <c r="C172" s="725" t="s">
        <v>800</v>
      </c>
      <c r="D172" s="723"/>
      <c r="J172" s="753" t="str">
        <f>IF(J173=0,$L$3,"")</f>
        <v/>
      </c>
    </row>
    <row r="173" spans="1:10" ht="14.25" hidden="1" thickBot="1">
      <c r="D173" s="392"/>
      <c r="E173" s="393"/>
      <c r="F173" s="394"/>
      <c r="G173" s="394"/>
      <c r="H173" s="395" t="s">
        <v>480</v>
      </c>
      <c r="I173" s="395"/>
      <c r="J173" s="396">
        <f>スコア!M89</f>
        <v>1</v>
      </c>
    </row>
    <row r="174" spans="1:10">
      <c r="D174" s="939">
        <v>3</v>
      </c>
      <c r="E174" s="404" t="s">
        <v>351</v>
      </c>
      <c r="F174" s="404"/>
      <c r="G174" s="404"/>
      <c r="H174" s="404"/>
      <c r="I174" s="404"/>
      <c r="J174" s="1020" t="s">
        <v>388</v>
      </c>
    </row>
    <row r="175" spans="1:10" ht="14.25" thickBot="1">
      <c r="D175" s="940"/>
      <c r="E175" s="1019" t="s">
        <v>512</v>
      </c>
      <c r="F175" s="1019"/>
      <c r="G175" s="1019"/>
      <c r="H175" s="436" t="s">
        <v>513</v>
      </c>
      <c r="I175" s="644"/>
      <c r="J175" s="1021"/>
    </row>
    <row r="176" spans="1:10" ht="33" customHeight="1">
      <c r="A176" s="1">
        <f>IF(メイン!C46="パターン１","-",1)</f>
        <v>1</v>
      </c>
      <c r="D176" s="398" t="str">
        <f>IF(D174=$L$11,$M$6,IF(ROUNDDOWN(D174,0)=$L$6,$N$6,$M$6))</f>
        <v>　レベル　1</v>
      </c>
      <c r="E176" s="1014" t="s">
        <v>789</v>
      </c>
      <c r="F176" s="1015"/>
      <c r="G176" s="1016"/>
      <c r="H176" s="1017" t="s">
        <v>644</v>
      </c>
      <c r="I176" s="1018"/>
      <c r="J176" s="953" t="s">
        <v>966</v>
      </c>
    </row>
    <row r="177" spans="1:10" ht="33" customHeight="1">
      <c r="A177" s="1" t="s">
        <v>440</v>
      </c>
      <c r="D177" s="398" t="str">
        <f>IF(D174=$L$11,$M$7,IF(ROUNDDOWN(D174,0)=$L$7,$N$7,$M$7))</f>
        <v>　レベル　2</v>
      </c>
      <c r="E177" s="693" t="s">
        <v>144</v>
      </c>
      <c r="F177" s="689"/>
      <c r="G177" s="690"/>
      <c r="H177" s="668" t="s">
        <v>144</v>
      </c>
      <c r="I177" s="472"/>
      <c r="J177" s="954"/>
    </row>
    <row r="178" spans="1:10" ht="40.9" customHeight="1">
      <c r="A178" s="1">
        <v>3</v>
      </c>
      <c r="D178" s="398" t="str">
        <f>IF(D174=$L$11,$M$8,IF(ROUNDDOWN(D174,0)=$L$8,$N$8,$M$8))</f>
        <v>■レベル　3</v>
      </c>
      <c r="E178" s="950" t="s">
        <v>790</v>
      </c>
      <c r="F178" s="952"/>
      <c r="G178" s="951"/>
      <c r="H178" s="950" t="s">
        <v>793</v>
      </c>
      <c r="I178" s="951"/>
      <c r="J178" s="954"/>
    </row>
    <row r="179" spans="1:10" ht="52.9" customHeight="1">
      <c r="A179" s="1">
        <v>4</v>
      </c>
      <c r="D179" s="398" t="str">
        <f>IF(D174=$L$11,$M$9,IF(ROUNDDOWN(D174,0)=$L$9,$N$9,$M$9))</f>
        <v>　レベル　4</v>
      </c>
      <c r="E179" s="950" t="s">
        <v>791</v>
      </c>
      <c r="F179" s="952"/>
      <c r="G179" s="951"/>
      <c r="H179" s="950" t="s">
        <v>806</v>
      </c>
      <c r="I179" s="951"/>
      <c r="J179" s="954"/>
    </row>
    <row r="180" spans="1:10" ht="52.15" customHeight="1">
      <c r="A180" s="1">
        <v>5</v>
      </c>
      <c r="D180" s="399" t="str">
        <f>IF(D174=$L$11,$M$10,IF(ROUNDDOWN(D174,0)=$L$10,$N$10,$M$10))</f>
        <v>　レベル　5</v>
      </c>
      <c r="E180" s="941" t="s">
        <v>792</v>
      </c>
      <c r="F180" s="942"/>
      <c r="G180" s="943"/>
      <c r="H180" s="941" t="s">
        <v>807</v>
      </c>
      <c r="I180" s="943"/>
      <c r="J180" s="955"/>
    </row>
    <row r="181" spans="1:10">
      <c r="A181" s="1" t="s">
        <v>201</v>
      </c>
      <c r="D181" s="731" t="s">
        <v>943</v>
      </c>
    </row>
    <row r="182" spans="1:10" ht="14.25" thickBot="1">
      <c r="A182" s="669"/>
      <c r="D182" s="757" t="s">
        <v>467</v>
      </c>
      <c r="E182" s="756" t="s">
        <v>952</v>
      </c>
      <c r="F182" s="756"/>
      <c r="G182" s="755"/>
      <c r="H182" s="756" t="s">
        <v>804</v>
      </c>
      <c r="I182" s="859"/>
      <c r="J182" s="755"/>
    </row>
    <row r="183" spans="1:10" ht="38.450000000000003" customHeight="1">
      <c r="A183" s="669"/>
      <c r="D183" s="758">
        <v>1</v>
      </c>
      <c r="E183" s="401"/>
      <c r="F183" s="948" t="s">
        <v>645</v>
      </c>
      <c r="G183" s="949"/>
      <c r="H183" s="401"/>
      <c r="I183" s="981" t="s">
        <v>647</v>
      </c>
      <c r="J183" s="949"/>
    </row>
    <row r="184" spans="1:10" ht="38.450000000000003" customHeight="1">
      <c r="A184" s="669"/>
      <c r="D184" s="759">
        <v>2</v>
      </c>
      <c r="E184" s="402"/>
      <c r="F184" s="950" t="s">
        <v>796</v>
      </c>
      <c r="G184" s="951"/>
      <c r="H184" s="402"/>
      <c r="I184" s="983" t="s">
        <v>648</v>
      </c>
      <c r="J184" s="951"/>
    </row>
    <row r="185" spans="1:10" ht="38.450000000000003" customHeight="1">
      <c r="A185" s="669"/>
      <c r="D185" s="759">
        <v>3</v>
      </c>
      <c r="E185" s="402"/>
      <c r="F185" s="950" t="s">
        <v>797</v>
      </c>
      <c r="G185" s="951"/>
      <c r="H185" s="402"/>
      <c r="I185" s="983" t="s">
        <v>649</v>
      </c>
      <c r="J185" s="951"/>
    </row>
    <row r="186" spans="1:10" ht="38.450000000000003" customHeight="1">
      <c r="A186" s="669"/>
      <c r="D186" s="759">
        <v>4</v>
      </c>
      <c r="E186" s="402"/>
      <c r="F186" s="950" t="s">
        <v>798</v>
      </c>
      <c r="G186" s="951"/>
      <c r="H186" s="402"/>
      <c r="I186" s="983" t="s">
        <v>650</v>
      </c>
      <c r="J186" s="951"/>
    </row>
    <row r="187" spans="1:10" ht="49.9" customHeight="1" thickBot="1">
      <c r="A187" s="669"/>
      <c r="D187" s="759">
        <v>5</v>
      </c>
      <c r="E187" s="402"/>
      <c r="F187" s="950" t="s">
        <v>799</v>
      </c>
      <c r="G187" s="951"/>
      <c r="H187" s="612"/>
      <c r="I187" s="652" t="s">
        <v>646</v>
      </c>
      <c r="J187" s="565"/>
    </row>
    <row r="188" spans="1:10" ht="15" thickBot="1">
      <c r="A188" s="669"/>
      <c r="D188" s="760">
        <v>6</v>
      </c>
      <c r="E188" s="612"/>
      <c r="F188" s="941" t="s">
        <v>646</v>
      </c>
      <c r="G188" s="943"/>
      <c r="H188" s="860"/>
      <c r="I188" s="640" t="s">
        <v>953</v>
      </c>
      <c r="J188" s="639"/>
    </row>
    <row r="189" spans="1:10" ht="14.25">
      <c r="A189" s="669"/>
      <c r="D189" s="716" t="s">
        <v>262</v>
      </c>
      <c r="E189" s="498">
        <f>COUNTIF(E183:E188,$M$4)</f>
        <v>0</v>
      </c>
      <c r="F189" s="498"/>
      <c r="G189" s="498"/>
      <c r="H189" s="498">
        <f>COUNTIF(H183:H188,$M$4)</f>
        <v>0</v>
      </c>
      <c r="I189" s="498"/>
      <c r="J189" s="499"/>
    </row>
    <row r="190" spans="1:10">
      <c r="A190" s="669"/>
    </row>
    <row r="191" spans="1:10" ht="15">
      <c r="B191" s="726">
        <v>5.3</v>
      </c>
      <c r="C191" s="725" t="s">
        <v>805</v>
      </c>
      <c r="D191" s="723"/>
      <c r="J191" s="753" t="str">
        <f>IF(J192=0,$L$3,"")</f>
        <v/>
      </c>
    </row>
    <row r="192" spans="1:10" hidden="1">
      <c r="D192" s="392"/>
      <c r="E192" s="393"/>
      <c r="F192" s="394"/>
      <c r="G192" s="394"/>
      <c r="H192" s="395" t="s">
        <v>480</v>
      </c>
      <c r="I192" s="395"/>
      <c r="J192" s="396">
        <f>スコア!M90</f>
        <v>1</v>
      </c>
    </row>
    <row r="193" spans="1:10">
      <c r="D193" s="977">
        <f>D202</f>
        <v>3</v>
      </c>
      <c r="E193" s="404" t="s">
        <v>351</v>
      </c>
      <c r="F193" s="404"/>
      <c r="G193" s="404"/>
      <c r="H193" s="404"/>
      <c r="I193" s="404"/>
      <c r="J193" s="500" t="s">
        <v>388</v>
      </c>
    </row>
    <row r="194" spans="1:10">
      <c r="D194" s="978"/>
      <c r="E194" s="404" t="s">
        <v>355</v>
      </c>
      <c r="F194" s="404"/>
      <c r="G194" s="436" t="s">
        <v>513</v>
      </c>
      <c r="H194" s="436"/>
      <c r="I194" s="644"/>
      <c r="J194" s="722"/>
    </row>
    <row r="195" spans="1:10" ht="24.6" customHeight="1">
      <c r="A195" s="1">
        <f>IF(メイン!C46="パターン１","-",1)</f>
        <v>1</v>
      </c>
      <c r="D195" s="398" t="str">
        <f>IF(D193=$L$11,$M$6,IF(ROUNDDOWN(D193,0)=$L$6,$N$6,$M$6))</f>
        <v>　レベル　1</v>
      </c>
      <c r="E195" s="1011" t="s">
        <v>944</v>
      </c>
      <c r="F195" s="1012"/>
      <c r="G195" s="566" t="s">
        <v>949</v>
      </c>
      <c r="H195" s="566"/>
      <c r="I195" s="705"/>
      <c r="J195" s="953" t="s">
        <v>966</v>
      </c>
    </row>
    <row r="196" spans="1:10" ht="24.6" customHeight="1">
      <c r="A196" s="1">
        <v>2</v>
      </c>
      <c r="D196" s="398" t="str">
        <f>IF(D193=$L$11,$M$7,IF(ROUNDDOWN(D193,0)=$L$7,$N$7,$M$7))</f>
        <v>　レベル　2</v>
      </c>
      <c r="E196" s="1013" t="s">
        <v>945</v>
      </c>
      <c r="F196" s="988"/>
      <c r="G196" s="668" t="s">
        <v>651</v>
      </c>
      <c r="H196" s="668"/>
      <c r="I196" s="472"/>
      <c r="J196" s="954"/>
    </row>
    <row r="197" spans="1:10" ht="24.6" customHeight="1">
      <c r="A197" s="1">
        <v>3</v>
      </c>
      <c r="D197" s="398" t="str">
        <f>IF(D193=$L$11,$M$8,IF(ROUNDDOWN(D193,0)=$L$8,$N$8,$M$8))</f>
        <v>■レベル　3</v>
      </c>
      <c r="E197" s="950" t="s">
        <v>946</v>
      </c>
      <c r="F197" s="988"/>
      <c r="G197" s="652" t="s">
        <v>652</v>
      </c>
      <c r="H197" s="652"/>
      <c r="I197" s="565"/>
      <c r="J197" s="954"/>
    </row>
    <row r="198" spans="1:10" ht="24.6" customHeight="1">
      <c r="A198" s="1">
        <v>4</v>
      </c>
      <c r="D198" s="398" t="str">
        <f>IF(D193=$L$11,$M$9,IF(ROUNDDOWN(D193,0)=$L$9,$N$9,$M$9))</f>
        <v>　レベル　4</v>
      </c>
      <c r="E198" s="950" t="s">
        <v>947</v>
      </c>
      <c r="F198" s="988"/>
      <c r="G198" s="652" t="s">
        <v>653</v>
      </c>
      <c r="H198" s="652"/>
      <c r="I198" s="565"/>
      <c r="J198" s="954"/>
    </row>
    <row r="199" spans="1:10" ht="24.6" customHeight="1">
      <c r="A199" s="1">
        <v>5</v>
      </c>
      <c r="D199" s="399" t="str">
        <f>IF(D193=$L$11,$M$10,IF(ROUNDDOWN(D193,0)=$L$10,$N$10,$M$10))</f>
        <v>　レベル　5</v>
      </c>
      <c r="E199" s="941" t="s">
        <v>948</v>
      </c>
      <c r="F199" s="990"/>
      <c r="G199" s="640" t="s">
        <v>654</v>
      </c>
      <c r="H199" s="640"/>
      <c r="I199" s="639"/>
      <c r="J199" s="955"/>
    </row>
    <row r="200" spans="1:10" ht="14.25" hidden="1" thickBot="1">
      <c r="A200" s="1" t="s">
        <v>201</v>
      </c>
      <c r="D200" s="397">
        <v>0</v>
      </c>
      <c r="E200" s="730" t="s">
        <v>237</v>
      </c>
      <c r="F200" s="451" t="s">
        <v>259</v>
      </c>
      <c r="G200" s="754"/>
    </row>
    <row r="201" spans="1:10">
      <c r="D201" s="731" t="s">
        <v>816</v>
      </c>
    </row>
    <row r="202" spans="1:10" ht="14.25" thickBot="1">
      <c r="D202" s="642">
        <f>IF(F200=N3,IF(メイン!C46="パターン１",IF(E212=0,1,IF(E212=1,2,IF(E212=2,3,IF(E212=3,4,IF(E212&gt;=4,5))))),IF(E212&lt;=1,1,IF(E212=2,2,IF(E212=3,3,IF(E212=4,4,IF(E212&gt;=5,5)))))),D200)</f>
        <v>3</v>
      </c>
      <c r="E202" s="407" t="s">
        <v>951</v>
      </c>
      <c r="F202" s="407" t="s">
        <v>950</v>
      </c>
      <c r="G202" s="407"/>
      <c r="H202" s="407"/>
      <c r="I202" s="407"/>
      <c r="J202" s="410"/>
    </row>
    <row r="203" spans="1:10">
      <c r="D203" s="401" t="s">
        <v>238</v>
      </c>
      <c r="E203" s="511">
        <v>1</v>
      </c>
      <c r="F203" s="958" t="s">
        <v>964</v>
      </c>
      <c r="G203" s="957"/>
      <c r="H203" s="957"/>
      <c r="I203" s="957"/>
      <c r="J203" s="949"/>
    </row>
    <row r="204" spans="1:10">
      <c r="D204" s="402"/>
      <c r="E204" s="509">
        <v>2</v>
      </c>
      <c r="F204" s="956" t="s">
        <v>349</v>
      </c>
      <c r="G204" s="952"/>
      <c r="H204" s="952"/>
      <c r="I204" s="952"/>
      <c r="J204" s="951"/>
    </row>
    <row r="205" spans="1:10">
      <c r="D205" s="402"/>
      <c r="E205" s="509">
        <v>3</v>
      </c>
      <c r="F205" s="956" t="s">
        <v>348</v>
      </c>
      <c r="G205" s="952"/>
      <c r="H205" s="952"/>
      <c r="I205" s="952"/>
      <c r="J205" s="951"/>
    </row>
    <row r="206" spans="1:10">
      <c r="D206" s="402"/>
      <c r="E206" s="509">
        <v>4</v>
      </c>
      <c r="F206" s="956" t="s">
        <v>794</v>
      </c>
      <c r="G206" s="952"/>
      <c r="H206" s="952"/>
      <c r="I206" s="952"/>
      <c r="J206" s="951"/>
    </row>
    <row r="207" spans="1:10">
      <c r="D207" s="402"/>
      <c r="E207" s="509">
        <v>5</v>
      </c>
      <c r="F207" s="956" t="s">
        <v>347</v>
      </c>
      <c r="G207" s="952"/>
      <c r="H207" s="952"/>
      <c r="I207" s="952"/>
      <c r="J207" s="951"/>
    </row>
    <row r="208" spans="1:10">
      <c r="D208" s="402"/>
      <c r="E208" s="509">
        <v>6</v>
      </c>
      <c r="F208" s="956" t="s">
        <v>346</v>
      </c>
      <c r="G208" s="952"/>
      <c r="H208" s="952"/>
      <c r="I208" s="952"/>
      <c r="J208" s="951"/>
    </row>
    <row r="209" spans="4:10" ht="27.6" customHeight="1">
      <c r="D209" s="402" t="s">
        <v>238</v>
      </c>
      <c r="E209" s="509">
        <v>7</v>
      </c>
      <c r="F209" s="956" t="s">
        <v>655</v>
      </c>
      <c r="G209" s="952"/>
      <c r="H209" s="952"/>
      <c r="I209" s="952"/>
      <c r="J209" s="951"/>
    </row>
    <row r="210" spans="4:10">
      <c r="D210" s="402" t="s">
        <v>238</v>
      </c>
      <c r="E210" s="509">
        <v>8</v>
      </c>
      <c r="F210" s="956" t="s">
        <v>795</v>
      </c>
      <c r="G210" s="952"/>
      <c r="H210" s="952"/>
      <c r="I210" s="952"/>
      <c r="J210" s="951"/>
    </row>
    <row r="211" spans="4:10" ht="14.25" thickBot="1">
      <c r="D211" s="612"/>
      <c r="E211" s="509">
        <v>9</v>
      </c>
      <c r="F211" s="985" t="s">
        <v>656</v>
      </c>
      <c r="G211" s="942"/>
      <c r="H211" s="942"/>
      <c r="I211" s="942"/>
      <c r="J211" s="943"/>
    </row>
    <row r="212" spans="4:10" ht="14.25">
      <c r="D212" s="454" t="s">
        <v>262</v>
      </c>
      <c r="E212" s="498">
        <f>COUNTIF(D203:D211,$M$4)</f>
        <v>3</v>
      </c>
      <c r="F212" s="498"/>
      <c r="G212" s="498"/>
      <c r="H212" s="498"/>
      <c r="I212" s="498"/>
      <c r="J212" s="499"/>
    </row>
    <row r="213" spans="4:10"/>
  </sheetData>
  <sheetProtection algorithmName="SHA-512" hashValue="71kQ/vY1DcjQ/6au6lw6NfbZqBnf+f7puPM+uC/JNoQIXsHF/qfMxj3zKJ6Wf9ZaxziECAsjB0kkKZcoMsBRjw==" saltValue="vaxr/bwNlMiiW5Lenv5vig==" spinCount="100000" sheet="1" objects="1" scenarios="1"/>
  <mergeCells count="93">
    <mergeCell ref="F211:J211"/>
    <mergeCell ref="F210:J210"/>
    <mergeCell ref="F208:J208"/>
    <mergeCell ref="F207:J207"/>
    <mergeCell ref="F203:J203"/>
    <mergeCell ref="F187:G187"/>
    <mergeCell ref="F185:G185"/>
    <mergeCell ref="F186:G186"/>
    <mergeCell ref="H178:I178"/>
    <mergeCell ref="E180:G180"/>
    <mergeCell ref="E179:G179"/>
    <mergeCell ref="F184:G184"/>
    <mergeCell ref="F183:G183"/>
    <mergeCell ref="I186:J186"/>
    <mergeCell ref="I185:J185"/>
    <mergeCell ref="I184:J184"/>
    <mergeCell ref="I183:J183"/>
    <mergeCell ref="D164:D165"/>
    <mergeCell ref="E165:G165"/>
    <mergeCell ref="J164:J165"/>
    <mergeCell ref="E175:G175"/>
    <mergeCell ref="D174:D175"/>
    <mergeCell ref="J174:J175"/>
    <mergeCell ref="H168:I168"/>
    <mergeCell ref="J166:J170"/>
    <mergeCell ref="H166:I166"/>
    <mergeCell ref="E169:G169"/>
    <mergeCell ref="E170:G170"/>
    <mergeCell ref="H170:I170"/>
    <mergeCell ref="E158:J158"/>
    <mergeCell ref="E159:J159"/>
    <mergeCell ref="E156:J156"/>
    <mergeCell ref="E157:J157"/>
    <mergeCell ref="F209:J209"/>
    <mergeCell ref="F206:J206"/>
    <mergeCell ref="F205:J205"/>
    <mergeCell ref="F204:J204"/>
    <mergeCell ref="J195:J199"/>
    <mergeCell ref="E176:G176"/>
    <mergeCell ref="E178:G178"/>
    <mergeCell ref="H176:I176"/>
    <mergeCell ref="J176:J180"/>
    <mergeCell ref="H180:I180"/>
    <mergeCell ref="H179:I179"/>
    <mergeCell ref="F188:G188"/>
    <mergeCell ref="H149:J149"/>
    <mergeCell ref="E147:G147"/>
    <mergeCell ref="E148:G148"/>
    <mergeCell ref="E149:G149"/>
    <mergeCell ref="E144:F144"/>
    <mergeCell ref="H144:J144"/>
    <mergeCell ref="H145:J145"/>
    <mergeCell ref="H146:J146"/>
    <mergeCell ref="E145:G145"/>
    <mergeCell ref="E146:G146"/>
    <mergeCell ref="H148:J148"/>
    <mergeCell ref="H138:J138"/>
    <mergeCell ref="E139:J139"/>
    <mergeCell ref="E138:G138"/>
    <mergeCell ref="D143:D144"/>
    <mergeCell ref="H147:J147"/>
    <mergeCell ref="D109:D110"/>
    <mergeCell ref="F119:I119"/>
    <mergeCell ref="H105:J105"/>
    <mergeCell ref="E105:G105"/>
    <mergeCell ref="E102:G102"/>
    <mergeCell ref="J111:J115"/>
    <mergeCell ref="H134:J134"/>
    <mergeCell ref="E135:G135"/>
    <mergeCell ref="E136:G136"/>
    <mergeCell ref="E137:G137"/>
    <mergeCell ref="H135:J135"/>
    <mergeCell ref="D193:D194"/>
    <mergeCell ref="F35:J35"/>
    <mergeCell ref="F36:J36"/>
    <mergeCell ref="D47:J47"/>
    <mergeCell ref="F90:J90"/>
    <mergeCell ref="E65:J65"/>
    <mergeCell ref="D99:D100"/>
    <mergeCell ref="E100:G100"/>
    <mergeCell ref="H100:J100"/>
    <mergeCell ref="E101:G101"/>
    <mergeCell ref="H101:J101"/>
    <mergeCell ref="H102:J102"/>
    <mergeCell ref="H136:J136"/>
    <mergeCell ref="H137:J137"/>
    <mergeCell ref="D133:D134"/>
    <mergeCell ref="E134:G134"/>
    <mergeCell ref="E195:F195"/>
    <mergeCell ref="E196:F196"/>
    <mergeCell ref="E197:F197"/>
    <mergeCell ref="E198:F198"/>
    <mergeCell ref="E199:F199"/>
  </mergeCells>
  <phoneticPr fontId="23"/>
  <conditionalFormatting sqref="D9 D18 D27">
    <cfRule type="expression" dxfId="34" priority="51" stopIfTrue="1">
      <formula>AND(OR(D9&lt;1,D9&gt;5),D9&lt;&gt;0)</formula>
    </cfRule>
    <cfRule type="expression" dxfId="33" priority="52" stopIfTrue="1">
      <formula>J8&gt;0</formula>
    </cfRule>
  </conditionalFormatting>
  <conditionalFormatting sqref="D41">
    <cfRule type="expression" dxfId="31" priority="49" stopIfTrue="1">
      <formula>AND(OR(D41&lt;1,D41&gt;5),D41&lt;&gt;0)</formula>
    </cfRule>
    <cfRule type="expression" dxfId="30" priority="50" stopIfTrue="1">
      <formula>J40&gt;0</formula>
    </cfRule>
  </conditionalFormatting>
  <conditionalFormatting sqref="D51">
    <cfRule type="expression" dxfId="29" priority="14" stopIfTrue="1">
      <formula>AND(OR(D51&lt;1,D51&gt;5),D51&lt;&gt;0)</formula>
    </cfRule>
    <cfRule type="expression" dxfId="28" priority="15" stopIfTrue="1">
      <formula>J50&gt;0</formula>
    </cfRule>
  </conditionalFormatting>
  <conditionalFormatting sqref="D61">
    <cfRule type="expression" dxfId="27" priority="41" stopIfTrue="1">
      <formula>AND(OR(D61&lt;1,D61&gt;5),D61&lt;&gt;0)</formula>
    </cfRule>
    <cfRule type="expression" dxfId="26" priority="42" stopIfTrue="1">
      <formula>J60&gt;0</formula>
    </cfRule>
  </conditionalFormatting>
  <conditionalFormatting sqref="D70">
    <cfRule type="expression" dxfId="25" priority="47" stopIfTrue="1">
      <formula>AND(OR(D70&lt;1,D70&gt;5),D70&lt;&gt;0)</formula>
    </cfRule>
    <cfRule type="expression" dxfId="24" priority="48" stopIfTrue="1">
      <formula>J69&gt;0</formula>
    </cfRule>
  </conditionalFormatting>
  <conditionalFormatting sqref="D85 D116">
    <cfRule type="expression" dxfId="23" priority="11" stopIfTrue="1">
      <formula>AND(OR(D85&lt;1,D85&gt;5),D85&lt;&gt;0)</formula>
    </cfRule>
    <cfRule type="expression" dxfId="22" priority="12" stopIfTrue="1">
      <formula>AND(J78&gt;0,F85=$N$4)</formula>
    </cfRule>
  </conditionalFormatting>
  <conditionalFormatting sqref="D88:D92">
    <cfRule type="expression" dxfId="21" priority="46" stopIfTrue="1">
      <formula>AND($J$78&gt;0,$F$85=$N$3)</formula>
    </cfRule>
  </conditionalFormatting>
  <conditionalFormatting sqref="D99">
    <cfRule type="expression" dxfId="20" priority="40" stopIfTrue="1">
      <formula>J98&gt;0</formula>
    </cfRule>
    <cfRule type="expression" dxfId="19" priority="39" stopIfTrue="1">
      <formula>AND(OR(D99&lt;1,D99&gt;5),D99&lt;&gt;0)</formula>
    </cfRule>
  </conditionalFormatting>
  <conditionalFormatting sqref="D119:D127">
    <cfRule type="expression" dxfId="18" priority="38">
      <formula>AND($J$108&gt;0,$F$116=$N$3)</formula>
    </cfRule>
  </conditionalFormatting>
  <conditionalFormatting sqref="D133">
    <cfRule type="expression" dxfId="17" priority="34" stopIfTrue="1">
      <formula>J132&gt;0</formula>
    </cfRule>
    <cfRule type="expression" dxfId="16" priority="33" stopIfTrue="1">
      <formula>AND(OR(D133&lt;1,D133&gt;5),D133&lt;&gt;0)</formula>
    </cfRule>
  </conditionalFormatting>
  <conditionalFormatting sqref="D143">
    <cfRule type="expression" dxfId="15" priority="32" stopIfTrue="1">
      <formula>J142&gt;0</formula>
    </cfRule>
    <cfRule type="expression" dxfId="14" priority="31" stopIfTrue="1">
      <formula>AND(OR(D143&lt;1,D143&gt;5),D143&lt;&gt;0)</formula>
    </cfRule>
  </conditionalFormatting>
  <conditionalFormatting sqref="D154">
    <cfRule type="expression" dxfId="13" priority="29" stopIfTrue="1">
      <formula>AND(OR(D154&lt;1,D154&gt;5),D154&lt;&gt;0)</formula>
    </cfRule>
    <cfRule type="expression" dxfId="12" priority="30" stopIfTrue="1">
      <formula>J153&gt;0</formula>
    </cfRule>
  </conditionalFormatting>
  <conditionalFormatting sqref="D164">
    <cfRule type="expression" dxfId="11" priority="24" stopIfTrue="1">
      <formula>AND(OR(D164&lt;1,D164&gt;5),D164&lt;&gt;0)</formula>
    </cfRule>
    <cfRule type="expression" dxfId="10" priority="25" stopIfTrue="1">
      <formula>J163&gt;0</formula>
    </cfRule>
  </conditionalFormatting>
  <conditionalFormatting sqref="D174">
    <cfRule type="expression" dxfId="9" priority="18" stopIfTrue="1">
      <formula>AND(OR(D174&lt;1,D174&gt;5),D174&lt;&gt;0)</formula>
    </cfRule>
    <cfRule type="expression" dxfId="8" priority="19" stopIfTrue="1">
      <formula>J173&gt;0</formula>
    </cfRule>
  </conditionalFormatting>
  <conditionalFormatting sqref="D200">
    <cfRule type="expression" dxfId="7" priority="581" stopIfTrue="1">
      <formula>AND(J192&gt;0,F200=$N$4)</formula>
    </cfRule>
    <cfRule type="expression" dxfId="6" priority="580" stopIfTrue="1">
      <formula>AND(OR(D200&lt;1,D200&gt;5),D200&lt;&gt;0)</formula>
    </cfRule>
  </conditionalFormatting>
  <conditionalFormatting sqref="D203:D211">
    <cfRule type="expression" dxfId="5" priority="26" stopIfTrue="1">
      <formula>AND($J$192&gt;0,$F$200=$N$3)</formula>
    </cfRule>
  </conditionalFormatting>
  <conditionalFormatting sqref="E183:E188">
    <cfRule type="expression" dxfId="4" priority="16" stopIfTrue="1">
      <formula>$J$173&gt;0</formula>
    </cfRule>
  </conditionalFormatting>
  <conditionalFormatting sqref="F85">
    <cfRule type="expression" dxfId="3" priority="13">
      <formula>J78&gt;0</formula>
    </cfRule>
  </conditionalFormatting>
  <conditionalFormatting sqref="F116">
    <cfRule type="expression" dxfId="2" priority="10">
      <formula>J108&gt;0</formula>
    </cfRule>
  </conditionalFormatting>
  <conditionalFormatting sqref="F200">
    <cfRule type="expression" dxfId="1" priority="4">
      <formula>J192&gt;0</formula>
    </cfRule>
  </conditionalFormatting>
  <conditionalFormatting sqref="H183:H187">
    <cfRule type="expression" dxfId="0" priority="1" stopIfTrue="1">
      <formula>$J$173&gt;0</formula>
    </cfRule>
  </conditionalFormatting>
  <dataValidations count="7">
    <dataValidation type="list" allowBlank="1" showInputMessage="1" showErrorMessage="1" sqref="D35:D36 D88:D92 D203:D211 E183:E188 H183:H187" xr:uid="{D7017CCD-0420-4F97-9CC2-C918146F3DC0}">
      <formula1>"○,　"</formula1>
    </dataValidation>
    <dataValidation type="list" allowBlank="1" showInputMessage="1" sqref="D18 D9 D27 D41 D70 D61 D154 D51" xr:uid="{0D5A669C-17CA-464A-81DF-300EA9F2681C}">
      <formula1>A10:A15</formula1>
    </dataValidation>
    <dataValidation type="list" allowBlank="1" showInputMessage="1" sqref="D200 D85 D116" xr:uid="{212D2F8B-A5A2-45B7-9F35-3BDC7B2D4DAF}">
      <formula1>A80:A85</formula1>
    </dataValidation>
    <dataValidation type="list" allowBlank="1" showInputMessage="1" showErrorMessage="1" sqref="F200 F85 F116" xr:uid="{8A589145-29C0-43DA-9BEF-A3200054055D}">
      <formula1>$N$3:$N$4</formula1>
    </dataValidation>
    <dataValidation allowBlank="1" showInputMessage="1" sqref="D79 D109 D193" xr:uid="{07107183-E059-4E86-B39C-CC6E967AADBD}"/>
    <dataValidation type="list" allowBlank="1" showInputMessage="1" showErrorMessage="1" sqref="D119:D127" xr:uid="{5C513537-726C-4ABF-8BA2-A3D9E2822A56}">
      <formula1>J119:K119</formula1>
    </dataValidation>
    <dataValidation type="list" allowBlank="1" showInputMessage="1" sqref="D99 D133 D143 D164 D174" xr:uid="{FB8C2723-145F-4064-A6CB-4DCA38D1EA12}">
      <formula1>A101:A106</formula1>
    </dataValidation>
  </dataValidations>
  <pageMargins left="0.7" right="0.7" top="0.75" bottom="0.75" header="0.3" footer="0.3"/>
  <pageSetup paperSize="9" scale="85" fitToHeight="0" orientation="portrait" horizontalDpi="1200" verticalDpi="1200" r:id="rId1"/>
  <rowBreaks count="3" manualBreakCount="3">
    <brk id="67" max="16383" man="1"/>
    <brk id="129" max="16383" man="1"/>
    <brk id="171" max="16383" man="1"/>
  </rowBreaks>
  <extLst>
    <ext xmlns:x14="http://schemas.microsoft.com/office/spreadsheetml/2009/9/main" uri="{78C0D931-6437-407d-A8EE-F0AAD7539E65}">
      <x14:conditionalFormattings>
        <x14:conditionalFormatting xmlns:xm="http://schemas.microsoft.com/office/excel/2006/main">
          <x14:cfRule type="expression" priority="53" id="{891B7552-4DBD-42DA-8737-CBD589BF147D}">
            <xm:f>採点Qw2!$J$28&gt;0</xm:f>
            <x14:dxf>
              <fill>
                <patternFill>
                  <bgColor rgb="FFCCFFFF"/>
                </patternFill>
              </fill>
            </x14:dxf>
          </x14:cfRule>
          <xm:sqref>D35:D36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pageSetUpPr fitToPage="1"/>
  </sheetPr>
  <dimension ref="A1:S38"/>
  <sheetViews>
    <sheetView showGridLines="0" workbookViewId="0">
      <selection activeCell="C32" sqref="C32"/>
    </sheetView>
  </sheetViews>
  <sheetFormatPr defaultColWidth="0" defaultRowHeight="13.5" customHeight="1" zeroHeight="1"/>
  <cols>
    <col min="1" max="1" width="1.125" customWidth="1"/>
    <col min="2" max="18" width="8.75" customWidth="1"/>
    <col min="19" max="19" width="1.5" customWidth="1"/>
    <col min="20" max="16384" width="8.75" hidden="1"/>
  </cols>
  <sheetData>
    <row r="1" spans="2:18" ht="13.5" customHeight="1">
      <c r="B1" s="413"/>
      <c r="C1" s="413"/>
      <c r="D1" s="413"/>
      <c r="E1" s="413"/>
      <c r="F1" s="413"/>
      <c r="G1" s="413"/>
      <c r="H1" s="413"/>
      <c r="I1" s="413"/>
      <c r="J1" s="413"/>
      <c r="K1" s="413"/>
      <c r="L1" s="413"/>
      <c r="M1" s="413"/>
      <c r="N1" s="413"/>
      <c r="O1" s="413"/>
      <c r="P1" s="413"/>
      <c r="Q1" s="413"/>
      <c r="R1" s="413"/>
    </row>
    <row r="2" spans="2:18" ht="13.5" customHeight="1">
      <c r="B2" s="413"/>
      <c r="C2" s="413"/>
      <c r="D2" s="413"/>
      <c r="E2" s="413"/>
      <c r="F2" s="413"/>
      <c r="G2" s="413"/>
      <c r="H2" s="413"/>
      <c r="I2" s="413"/>
      <c r="J2" s="413"/>
      <c r="K2" s="413"/>
      <c r="L2" s="413"/>
      <c r="M2" s="413"/>
      <c r="N2" s="413"/>
      <c r="O2" s="413"/>
      <c r="P2" s="413"/>
      <c r="Q2" s="413"/>
      <c r="R2" s="413"/>
    </row>
    <row r="3" spans="2:18" ht="13.5" customHeight="1">
      <c r="B3" s="413"/>
      <c r="C3" s="413"/>
      <c r="D3" s="413"/>
      <c r="E3" s="413"/>
      <c r="F3" s="413"/>
      <c r="G3" s="413"/>
      <c r="H3" s="413"/>
      <c r="I3" s="413"/>
      <c r="J3" s="413"/>
      <c r="K3" s="413"/>
      <c r="L3" s="413"/>
      <c r="M3" s="413"/>
      <c r="N3" s="413"/>
      <c r="O3" s="413"/>
      <c r="P3" s="413"/>
      <c r="Q3" s="413"/>
      <c r="R3" s="413"/>
    </row>
    <row r="4" spans="2:18" ht="13.5" customHeight="1">
      <c r="B4" s="413"/>
      <c r="C4" s="413"/>
      <c r="D4" s="413"/>
      <c r="E4" s="413"/>
      <c r="F4" s="413"/>
      <c r="G4" s="413"/>
      <c r="H4" s="413"/>
      <c r="I4" s="413"/>
      <c r="J4" s="413"/>
      <c r="K4" s="413"/>
      <c r="L4" s="413"/>
      <c r="M4" s="413"/>
      <c r="N4" s="413"/>
      <c r="O4" s="413"/>
      <c r="P4" s="413"/>
      <c r="Q4" s="413"/>
      <c r="R4" s="413"/>
    </row>
    <row r="5" spans="2:18" ht="13.5" customHeight="1">
      <c r="B5" s="413"/>
      <c r="C5" s="413"/>
      <c r="D5" s="413"/>
      <c r="E5" s="413"/>
      <c r="F5" s="413"/>
      <c r="G5" s="413"/>
      <c r="H5" s="413"/>
      <c r="I5" s="413"/>
      <c r="J5" s="413"/>
      <c r="K5" s="413"/>
      <c r="L5" s="413"/>
      <c r="M5" s="413"/>
      <c r="N5" s="413"/>
      <c r="O5" s="413"/>
      <c r="P5" s="413"/>
      <c r="Q5" s="413"/>
      <c r="R5" s="413"/>
    </row>
    <row r="6" spans="2:18" ht="13.5" customHeight="1">
      <c r="B6" s="413"/>
      <c r="C6" s="413"/>
      <c r="D6" s="413"/>
      <c r="E6" s="413"/>
      <c r="F6" s="413"/>
      <c r="G6" s="413"/>
      <c r="H6" s="413"/>
      <c r="I6" s="413"/>
      <c r="J6" s="413"/>
      <c r="K6" s="413"/>
      <c r="L6" s="413"/>
      <c r="M6" s="413"/>
      <c r="N6" s="413"/>
      <c r="O6" s="413"/>
      <c r="P6" s="413"/>
      <c r="Q6" s="413"/>
      <c r="R6" s="413"/>
    </row>
    <row r="7" spans="2:18" ht="13.5" customHeight="1">
      <c r="B7" s="413"/>
      <c r="C7" s="413"/>
      <c r="D7" s="413"/>
      <c r="E7" s="413"/>
      <c r="F7" s="413"/>
      <c r="G7" s="413"/>
      <c r="H7" s="413"/>
      <c r="I7" s="413"/>
      <c r="J7" s="413"/>
      <c r="K7" s="413"/>
      <c r="L7" s="413"/>
      <c r="M7" s="413"/>
      <c r="N7" s="413"/>
      <c r="O7" s="413"/>
      <c r="P7" s="413"/>
      <c r="Q7" s="413"/>
      <c r="R7" s="413"/>
    </row>
    <row r="8" spans="2:18" ht="13.5" customHeight="1">
      <c r="B8" s="413"/>
      <c r="C8" s="413"/>
      <c r="D8" s="413"/>
      <c r="E8" s="413"/>
      <c r="F8" s="413"/>
      <c r="G8" s="413"/>
      <c r="H8" s="413"/>
      <c r="I8" s="413"/>
      <c r="J8" s="413"/>
      <c r="K8" s="413"/>
      <c r="L8" s="413"/>
      <c r="M8" s="413"/>
      <c r="N8" s="413"/>
      <c r="O8" s="413"/>
      <c r="P8" s="413"/>
      <c r="Q8" s="413"/>
      <c r="R8" s="413"/>
    </row>
    <row r="9" spans="2:18" ht="13.5" customHeight="1">
      <c r="B9" s="413"/>
      <c r="C9" s="413"/>
      <c r="D9" s="413"/>
      <c r="E9" s="413"/>
      <c r="F9" s="413"/>
      <c r="G9" s="413"/>
      <c r="H9" s="413"/>
      <c r="I9" s="413"/>
      <c r="J9" s="413"/>
      <c r="K9" s="413"/>
      <c r="L9" s="413"/>
      <c r="M9" s="413"/>
      <c r="N9" s="413"/>
      <c r="O9" s="413"/>
      <c r="P9" s="413"/>
      <c r="Q9" s="413"/>
      <c r="R9" s="413"/>
    </row>
    <row r="10" spans="2:18" ht="13.5" customHeight="1">
      <c r="B10" s="413"/>
      <c r="C10" s="413"/>
      <c r="D10" s="413"/>
      <c r="E10" s="413"/>
      <c r="F10" s="413"/>
      <c r="G10" s="413"/>
      <c r="H10" s="413"/>
      <c r="I10" s="413"/>
      <c r="J10" s="413"/>
      <c r="K10" s="413"/>
      <c r="L10" s="413"/>
      <c r="M10" s="413"/>
      <c r="N10" s="413"/>
      <c r="O10" s="413"/>
      <c r="P10" s="413"/>
      <c r="Q10" s="413"/>
      <c r="R10" s="413"/>
    </row>
    <row r="11" spans="2:18" ht="13.5" customHeight="1">
      <c r="B11" s="413"/>
      <c r="C11" s="413"/>
      <c r="D11" s="413"/>
      <c r="E11" s="413"/>
      <c r="F11" s="413"/>
      <c r="G11" s="413"/>
      <c r="H11" s="413"/>
      <c r="I11" s="413"/>
      <c r="J11" s="413"/>
      <c r="K11" s="413"/>
      <c r="L11" s="413"/>
      <c r="M11" s="413"/>
      <c r="N11" s="413"/>
      <c r="O11" s="413"/>
      <c r="P11" s="413"/>
      <c r="Q11" s="413"/>
      <c r="R11" s="413"/>
    </row>
    <row r="12" spans="2:18" ht="13.5" customHeight="1">
      <c r="B12" s="413"/>
      <c r="C12" s="413"/>
      <c r="D12" s="413"/>
      <c r="E12" s="413"/>
      <c r="F12" s="413"/>
      <c r="G12" s="413"/>
      <c r="H12" s="413"/>
      <c r="I12" s="413"/>
      <c r="J12" s="413"/>
      <c r="K12" s="413"/>
      <c r="L12" s="413"/>
      <c r="M12" s="413"/>
      <c r="N12" s="413"/>
      <c r="O12" s="413"/>
      <c r="P12" s="413"/>
      <c r="Q12" s="413"/>
      <c r="R12" s="413"/>
    </row>
    <row r="13" spans="2:18" ht="18.75">
      <c r="B13" s="413"/>
      <c r="C13" s="413"/>
      <c r="D13" s="413"/>
      <c r="E13" s="414"/>
      <c r="F13" s="413"/>
      <c r="G13" s="413"/>
      <c r="H13" s="413"/>
      <c r="I13" s="413"/>
      <c r="J13" s="413"/>
      <c r="K13" s="413"/>
      <c r="L13" s="413"/>
      <c r="M13" s="413"/>
      <c r="N13" s="413"/>
      <c r="O13" s="413"/>
      <c r="P13" s="413"/>
      <c r="Q13" s="413"/>
      <c r="R13" s="413"/>
    </row>
    <row r="14" spans="2:18" ht="13.5" customHeight="1">
      <c r="B14" s="413"/>
      <c r="C14" s="413"/>
      <c r="D14" s="413"/>
      <c r="E14" s="413"/>
      <c r="F14" s="413"/>
      <c r="G14" s="413"/>
      <c r="H14" s="413"/>
      <c r="I14" s="413"/>
      <c r="J14" s="413"/>
      <c r="K14" s="413"/>
      <c r="L14" s="413"/>
      <c r="M14" s="413"/>
      <c r="N14" s="413"/>
      <c r="O14" s="413"/>
      <c r="P14" s="413"/>
      <c r="Q14" s="413"/>
      <c r="R14" s="413"/>
    </row>
    <row r="15" spans="2:18" ht="13.5" customHeight="1">
      <c r="B15" s="413"/>
      <c r="C15" s="413"/>
      <c r="D15" s="413"/>
      <c r="E15" s="413"/>
      <c r="F15" s="413"/>
      <c r="G15" s="413"/>
      <c r="H15" s="413"/>
      <c r="I15" s="413"/>
      <c r="J15" s="413"/>
      <c r="K15" s="413"/>
      <c r="L15" s="413"/>
      <c r="M15" s="413"/>
      <c r="N15" s="413"/>
      <c r="O15" s="413"/>
      <c r="P15" s="413"/>
      <c r="Q15" s="413"/>
      <c r="R15" s="413"/>
    </row>
    <row r="16" spans="2:18" ht="13.5" customHeight="1">
      <c r="B16" s="413"/>
      <c r="C16" s="413"/>
      <c r="D16" s="413"/>
      <c r="E16" s="413"/>
      <c r="F16" s="413"/>
      <c r="G16" s="413"/>
      <c r="H16" s="413"/>
      <c r="I16" s="413"/>
      <c r="J16" s="413"/>
      <c r="K16" s="413"/>
      <c r="L16" s="413"/>
      <c r="M16" s="413"/>
      <c r="N16" s="413"/>
      <c r="O16" s="413"/>
      <c r="P16" s="413"/>
      <c r="Q16" s="413"/>
      <c r="R16" s="413"/>
    </row>
    <row r="17" spans="2:18" ht="13.5" customHeight="1">
      <c r="B17" s="413"/>
      <c r="C17" s="413"/>
      <c r="D17" s="413"/>
      <c r="E17" s="413"/>
      <c r="F17" s="413"/>
      <c r="G17" s="413"/>
      <c r="H17" s="413"/>
      <c r="I17" s="413"/>
      <c r="J17" s="413"/>
      <c r="K17" s="413"/>
      <c r="L17" s="413"/>
      <c r="M17" s="413"/>
      <c r="N17" s="413"/>
      <c r="O17" s="413"/>
      <c r="P17" s="413"/>
      <c r="Q17" s="413"/>
      <c r="R17" s="413"/>
    </row>
    <row r="18" spans="2:18" ht="13.5" customHeight="1">
      <c r="B18" s="413"/>
      <c r="C18" s="413"/>
      <c r="D18" s="413"/>
      <c r="E18" s="413"/>
      <c r="F18" s="413"/>
      <c r="G18" s="413"/>
      <c r="H18" s="413"/>
      <c r="I18" s="413"/>
      <c r="J18" s="413"/>
      <c r="K18" s="413"/>
      <c r="L18" s="413"/>
      <c r="M18" s="413"/>
      <c r="N18" s="413"/>
      <c r="O18" s="413"/>
      <c r="P18" s="413"/>
      <c r="Q18" s="413"/>
      <c r="R18" s="413"/>
    </row>
    <row r="19" spans="2:18" ht="13.5" customHeight="1">
      <c r="B19" s="413"/>
      <c r="C19" s="413"/>
      <c r="D19" s="413"/>
      <c r="E19" s="413"/>
      <c r="F19" s="413"/>
      <c r="G19" s="413"/>
      <c r="H19" s="413"/>
      <c r="I19" s="413"/>
      <c r="J19" s="413"/>
      <c r="K19" s="413"/>
      <c r="L19" s="413"/>
      <c r="M19" s="413"/>
      <c r="N19" s="413"/>
      <c r="O19" s="413"/>
      <c r="P19" s="413"/>
      <c r="Q19" s="413"/>
      <c r="R19" s="413"/>
    </row>
    <row r="20" spans="2:18" ht="13.5" customHeight="1">
      <c r="B20" s="413"/>
      <c r="C20" s="413"/>
      <c r="D20" s="413"/>
      <c r="E20" s="413"/>
      <c r="F20" s="413"/>
      <c r="G20" s="413"/>
      <c r="H20" s="413"/>
      <c r="I20" s="413"/>
      <c r="J20" s="413"/>
      <c r="K20" s="413"/>
      <c r="L20" s="413"/>
      <c r="M20" s="413"/>
      <c r="N20" s="413"/>
      <c r="O20" s="413"/>
      <c r="P20" s="413"/>
      <c r="Q20" s="413"/>
      <c r="R20" s="413"/>
    </row>
    <row r="21" spans="2:18" ht="13.5" customHeight="1">
      <c r="B21" s="413"/>
      <c r="C21" s="413"/>
      <c r="D21" s="413"/>
      <c r="E21" s="413"/>
      <c r="F21" s="413"/>
      <c r="G21" s="413"/>
      <c r="H21" s="413"/>
      <c r="I21" s="413"/>
      <c r="J21" s="413"/>
      <c r="K21" s="413"/>
      <c r="L21" s="413"/>
      <c r="M21" s="413"/>
      <c r="N21" s="413"/>
      <c r="O21" s="413"/>
      <c r="P21" s="413"/>
      <c r="Q21" s="413"/>
      <c r="R21" s="413"/>
    </row>
    <row r="22" spans="2:18" ht="13.5" customHeight="1">
      <c r="B22" s="413"/>
      <c r="C22" s="413"/>
      <c r="D22" s="413"/>
      <c r="E22" s="413"/>
      <c r="F22" s="413"/>
      <c r="G22" s="413"/>
      <c r="H22" s="413"/>
      <c r="I22" s="413"/>
      <c r="J22" s="413"/>
      <c r="K22" s="413"/>
      <c r="L22" s="413"/>
      <c r="M22" s="413"/>
      <c r="N22" s="413"/>
      <c r="O22" s="413"/>
      <c r="P22" s="413"/>
      <c r="Q22" s="413"/>
      <c r="R22" s="413"/>
    </row>
    <row r="23" spans="2:18" ht="13.5" customHeight="1">
      <c r="B23" s="413"/>
      <c r="C23" s="413"/>
      <c r="D23" s="413"/>
      <c r="E23" s="413"/>
      <c r="F23" s="413"/>
      <c r="G23" s="413"/>
      <c r="H23" s="413"/>
      <c r="I23" s="413"/>
      <c r="J23" s="413"/>
      <c r="K23" s="413"/>
      <c r="L23" s="413"/>
      <c r="M23" s="413"/>
      <c r="N23" s="413"/>
      <c r="O23" s="413"/>
      <c r="P23" s="413"/>
      <c r="Q23" s="413"/>
      <c r="R23" s="413"/>
    </row>
    <row r="24" spans="2:18" ht="13.5" customHeight="1">
      <c r="B24" s="413"/>
      <c r="C24" s="413"/>
      <c r="D24" s="413"/>
      <c r="E24" s="413"/>
      <c r="F24" s="413"/>
      <c r="G24" s="413"/>
      <c r="H24" s="413"/>
      <c r="I24" s="413"/>
      <c r="J24" s="413"/>
      <c r="K24" s="413"/>
      <c r="L24" s="413"/>
      <c r="M24" s="413"/>
      <c r="N24" s="413"/>
      <c r="O24" s="413"/>
      <c r="P24" s="413"/>
      <c r="Q24" s="413"/>
      <c r="R24" s="413"/>
    </row>
    <row r="25" spans="2:18" ht="13.5" customHeight="1">
      <c r="B25" s="413"/>
      <c r="C25" s="413"/>
      <c r="D25" s="413"/>
      <c r="E25" s="413"/>
      <c r="F25" s="413"/>
      <c r="G25" s="413"/>
      <c r="H25" s="413"/>
      <c r="I25" s="413"/>
      <c r="J25" s="413"/>
      <c r="K25" s="413"/>
      <c r="L25" s="413"/>
      <c r="M25" s="413"/>
      <c r="N25" s="413"/>
      <c r="O25" s="413"/>
      <c r="P25" s="413"/>
      <c r="Q25" s="413"/>
      <c r="R25" s="413"/>
    </row>
    <row r="26" spans="2:18" ht="13.5" customHeight="1">
      <c r="B26" s="413"/>
      <c r="C26" s="413"/>
      <c r="D26" s="413"/>
      <c r="E26" s="413"/>
      <c r="F26" s="413"/>
      <c r="G26" s="413"/>
      <c r="H26" s="413"/>
      <c r="I26" s="413"/>
      <c r="J26" s="413"/>
      <c r="K26" s="413"/>
      <c r="L26" s="413"/>
      <c r="M26" s="413"/>
      <c r="N26" s="413"/>
      <c r="O26" s="413"/>
      <c r="P26" s="413"/>
      <c r="Q26" s="413"/>
      <c r="R26" s="413"/>
    </row>
    <row r="27" spans="2:18" ht="13.5" customHeight="1">
      <c r="B27" s="413"/>
      <c r="C27" s="413"/>
      <c r="D27" s="413"/>
      <c r="E27" s="413"/>
      <c r="F27" s="413"/>
      <c r="G27" s="413"/>
      <c r="H27" s="413"/>
      <c r="I27" s="413"/>
      <c r="J27" s="413"/>
      <c r="K27" s="413"/>
      <c r="L27" s="413"/>
      <c r="M27" s="413"/>
      <c r="N27" s="413"/>
      <c r="O27" s="413"/>
      <c r="P27" s="413"/>
      <c r="Q27" s="413"/>
      <c r="R27" s="413"/>
    </row>
    <row r="28" spans="2:18" ht="13.5" customHeight="1">
      <c r="B28" s="413"/>
      <c r="C28" s="413"/>
      <c r="D28" s="413"/>
      <c r="E28" s="413"/>
      <c r="F28" s="413"/>
      <c r="G28" s="413"/>
      <c r="H28" s="413"/>
      <c r="I28" s="413"/>
      <c r="J28" s="413"/>
      <c r="K28" s="413"/>
      <c r="L28" s="413"/>
      <c r="M28" s="413"/>
      <c r="N28" s="413"/>
      <c r="O28" s="413"/>
      <c r="P28" s="413"/>
      <c r="Q28" s="413"/>
      <c r="R28" s="413"/>
    </row>
    <row r="29" spans="2:18" ht="13.5" customHeight="1">
      <c r="B29" s="413"/>
      <c r="C29" s="413"/>
      <c r="D29" s="413"/>
      <c r="E29" s="413"/>
      <c r="F29" s="413"/>
      <c r="G29" s="413"/>
      <c r="H29" s="413"/>
      <c r="I29" s="413"/>
      <c r="J29" s="413"/>
      <c r="K29" s="413"/>
      <c r="L29" s="413"/>
      <c r="M29" s="413"/>
      <c r="N29" s="413"/>
      <c r="O29" s="413"/>
      <c r="P29" s="413"/>
      <c r="Q29" s="413"/>
      <c r="R29" s="413"/>
    </row>
    <row r="30" spans="2:18" ht="13.5" customHeight="1">
      <c r="B30" s="413"/>
      <c r="C30" s="413"/>
      <c r="D30" s="413"/>
      <c r="E30" s="413"/>
      <c r="F30" s="413"/>
      <c r="G30" s="413"/>
      <c r="H30" s="413"/>
      <c r="I30" s="413"/>
      <c r="J30" s="413"/>
      <c r="K30" s="413"/>
      <c r="L30" s="413"/>
      <c r="M30" s="413"/>
      <c r="N30" s="413"/>
      <c r="O30" s="413"/>
      <c r="P30" s="413"/>
      <c r="Q30" s="413"/>
      <c r="R30" s="413"/>
    </row>
    <row r="31" spans="2:18" ht="13.5" customHeight="1">
      <c r="B31" s="413"/>
      <c r="C31" s="413"/>
      <c r="D31" s="413"/>
      <c r="E31" s="413"/>
      <c r="F31" s="413"/>
      <c r="G31" s="413"/>
      <c r="H31" s="413"/>
      <c r="I31" s="413"/>
      <c r="J31" s="413"/>
      <c r="K31" s="413"/>
      <c r="L31" s="413"/>
      <c r="M31" s="413"/>
      <c r="N31" s="413"/>
      <c r="O31" s="413"/>
      <c r="P31" s="413"/>
      <c r="Q31" s="413"/>
      <c r="R31" s="413"/>
    </row>
    <row r="32" spans="2:18" ht="13.5" customHeight="1">
      <c r="B32" s="413"/>
      <c r="C32" s="413"/>
      <c r="D32" s="413"/>
      <c r="E32" s="413"/>
      <c r="F32" s="413"/>
      <c r="G32" s="413"/>
      <c r="H32" s="413"/>
      <c r="I32" s="413"/>
      <c r="J32" s="413"/>
      <c r="K32" s="413"/>
      <c r="L32" s="413"/>
      <c r="M32" s="413"/>
      <c r="N32" s="413"/>
      <c r="O32" s="413"/>
      <c r="P32" s="413"/>
      <c r="Q32" s="413"/>
      <c r="R32" s="413"/>
    </row>
    <row r="33" spans="2:18" ht="13.5" customHeight="1">
      <c r="B33" s="413"/>
      <c r="C33" s="413"/>
      <c r="D33" s="413"/>
      <c r="E33" s="413"/>
      <c r="F33" s="413"/>
      <c r="G33" s="413"/>
      <c r="H33" s="413"/>
      <c r="I33" s="413"/>
      <c r="J33" s="413"/>
      <c r="K33" s="413"/>
      <c r="L33" s="413"/>
      <c r="M33" s="413"/>
      <c r="N33" s="413"/>
      <c r="O33" s="413"/>
      <c r="P33" s="413"/>
      <c r="Q33" s="413"/>
      <c r="R33" s="413"/>
    </row>
    <row r="34" spans="2:18" ht="13.5" customHeight="1">
      <c r="B34" s="413"/>
      <c r="C34" s="413"/>
      <c r="D34" s="413"/>
      <c r="E34" s="413"/>
      <c r="F34" s="413"/>
      <c r="G34" s="413"/>
      <c r="H34" s="413"/>
      <c r="I34" s="413"/>
      <c r="J34" s="413"/>
      <c r="K34" s="413"/>
      <c r="L34" s="413"/>
      <c r="M34" s="413"/>
      <c r="N34" s="413"/>
      <c r="O34" s="413"/>
      <c r="P34" s="413"/>
      <c r="Q34" s="413"/>
      <c r="R34" s="413"/>
    </row>
    <row r="35" spans="2:18" ht="13.5" customHeight="1">
      <c r="B35" s="413"/>
      <c r="C35" s="413"/>
      <c r="D35" s="413"/>
      <c r="E35" s="413"/>
      <c r="F35" s="413"/>
      <c r="G35" s="413"/>
      <c r="H35" s="413"/>
      <c r="I35" s="413"/>
      <c r="J35" s="413"/>
      <c r="K35" s="413"/>
      <c r="L35" s="413"/>
      <c r="M35" s="413"/>
      <c r="N35" s="413"/>
      <c r="O35" s="413"/>
      <c r="P35" s="413"/>
      <c r="Q35" s="413"/>
      <c r="R35" s="413"/>
    </row>
    <row r="36" spans="2:18" ht="13.5" customHeight="1">
      <c r="B36" s="413"/>
      <c r="C36" s="413"/>
      <c r="D36" s="413"/>
      <c r="E36" s="413"/>
      <c r="F36" s="413"/>
      <c r="G36" s="413"/>
      <c r="H36" s="413"/>
      <c r="I36" s="413"/>
      <c r="J36" s="413"/>
      <c r="K36" s="413"/>
      <c r="L36" s="413"/>
      <c r="M36" s="413"/>
      <c r="N36" s="413"/>
      <c r="O36" s="413"/>
      <c r="P36" s="413"/>
      <c r="Q36" s="413"/>
      <c r="R36" s="413"/>
    </row>
    <row r="37" spans="2:18" ht="13.5" customHeight="1">
      <c r="G37" s="413"/>
      <c r="H37" s="413"/>
      <c r="I37" s="413"/>
      <c r="J37" s="413"/>
      <c r="K37" s="413"/>
      <c r="L37" s="413"/>
      <c r="M37" s="413"/>
      <c r="N37" s="413"/>
      <c r="O37" s="413"/>
      <c r="P37" s="413"/>
      <c r="Q37" s="413"/>
      <c r="R37" s="413"/>
    </row>
    <row r="38" spans="2:18" ht="13.5" hidden="1" customHeight="1">
      <c r="J38" s="413"/>
      <c r="K38" s="413"/>
      <c r="L38" s="413"/>
      <c r="M38" s="413"/>
      <c r="N38" s="413"/>
      <c r="O38" s="413"/>
      <c r="P38" s="413"/>
      <c r="Q38" s="413"/>
      <c r="R38" s="413"/>
    </row>
  </sheetData>
  <sheetProtection algorithmName="SHA-512" hashValue="IGhosn7Ey3o9+5ePoETPc//nrvq7kWAu5easq/iEZi04UA/cXVYlQoYvpyk9FsSNJvVpc26J65qhV5T3ek53lQ==" saltValue="q8n6bKB3NJjemqxreuuE9A==" spinCount="100000" sheet="1" objects="1" scenarios="1"/>
  <phoneticPr fontId="23"/>
  <printOptions horizontalCentered="1"/>
  <pageMargins left="0.7" right="0.7" top="0.75" bottom="0.75" header="0.3" footer="0.3"/>
  <pageSetup paperSize="9" scale="58" fitToHeight="0" orientation="portrait" horizontalDpi="1200" verticalDpi="1200" r:id="rId1"/>
  <headerFooter alignWithMargins="0">
    <oddHeader>&amp;L&amp;F&amp;R&amp;A</oddHeader>
    <oddFooter>&amp;C&amp;P/&amp;N</oddFooter>
  </headerFooter>
  <rowBreaks count="1" manualBreakCount="1">
    <brk id="37"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メイン</vt:lpstr>
      <vt:lpstr>結果</vt:lpstr>
      <vt:lpstr>結果(感染対策)</vt:lpstr>
      <vt:lpstr>配慮</vt:lpstr>
      <vt:lpstr>スコア</vt:lpstr>
      <vt:lpstr>採点Qw1</vt:lpstr>
      <vt:lpstr>採点Qw2</vt:lpstr>
      <vt:lpstr>採点Qw3</vt:lpstr>
      <vt:lpstr>クレジット</vt:lpstr>
      <vt:lpstr>クレジット!Print_Area</vt:lpstr>
      <vt:lpstr>スコア!Print_Area</vt:lpstr>
      <vt:lpstr>メイン!Print_Area</vt:lpstr>
      <vt:lpstr>結果!Print_Area</vt:lpstr>
      <vt:lpstr>'結果(感染対策)'!Print_Area</vt:lpstr>
      <vt:lpstr>採点Qw1!Print_Area</vt:lpstr>
    </vt:vector>
  </TitlesOfParts>
  <Company>株式会社日建設計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IBEC</dc:creator>
  <cp:lastModifiedBy>吉永 武司</cp:lastModifiedBy>
  <cp:lastPrinted>2021-09-30T02:15:21Z</cp:lastPrinted>
  <dcterms:created xsi:type="dcterms:W3CDTF">2010-08-30T05:31:56Z</dcterms:created>
  <dcterms:modified xsi:type="dcterms:W3CDTF">2025-08-04T08:33:56Z</dcterms:modified>
</cp:coreProperties>
</file>