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02735\Desktop\LCCM改定\"/>
    </mc:Choice>
  </mc:AlternateContent>
  <bookViews>
    <workbookView xWindow="0" yWindow="0" windowWidth="19200" windowHeight="7650" tabRatio="835" firstSheet="1" activeTab="1"/>
  </bookViews>
  <sheets>
    <sheet name="CO2計算 (旧)" sheetId="34" state="hidden" r:id="rId1"/>
    <sheet name="判定" sheetId="36" r:id="rId2"/>
    <sheet name="CO2計算" sheetId="22" r:id="rId3"/>
    <sheet name="CO2データ" sheetId="30" r:id="rId4"/>
    <sheet name="クレジット" sheetId="37" r:id="rId5"/>
    <sheet name="電気排出係数" sheetId="31" state="hidden" r:id="rId6"/>
  </sheets>
  <definedNames>
    <definedName name="_xlnm.Print_Area" localSheetId="3">CO2データ!$A$1:$R$276</definedName>
    <definedName name="_xlnm.Print_Area" localSheetId="2">CO2計算!$A$1:$Q$83</definedName>
    <definedName name="_xlnm.Print_Area" localSheetId="0">'CO2計算 (旧)'!$A$1:$Q$82</definedName>
    <definedName name="_xlnm.Print_Area" localSheetId="4">クレジット!$A$1:$S$37</definedName>
    <definedName name="_xlnm.Print_Area" localSheetId="1">判定!$A$1:$L$81</definedName>
    <definedName name="_xlnm.Print_Titles" localSheetId="2">CO2計算!$1:$4</definedName>
    <definedName name="_xlnm.Print_Titles" localSheetId="0">'CO2計算 (旧)'!$1:$4</definedName>
  </definedNames>
  <calcPr calcId="152511"/>
  <fileRecoveryPr autoRecover="0"/>
</workbook>
</file>

<file path=xl/calcChain.xml><?xml version="1.0" encoding="utf-8"?>
<calcChain xmlns="http://schemas.openxmlformats.org/spreadsheetml/2006/main">
  <c r="M2" i="36" l="1"/>
  <c r="I71" i="22" l="1"/>
  <c r="J56" i="22"/>
  <c r="F26" i="22" l="1"/>
  <c r="M1" i="36" l="1"/>
  <c r="G25" i="36" l="1"/>
  <c r="G27" i="36"/>
  <c r="G26" i="36"/>
  <c r="R62" i="36" l="1"/>
  <c r="P63" i="36"/>
  <c r="Q77" i="36"/>
  <c r="P62" i="36"/>
  <c r="Q76" i="36" s="1"/>
  <c r="P61" i="36"/>
  <c r="N29" i="36" l="1"/>
  <c r="O29" i="36"/>
  <c r="P29" i="36"/>
  <c r="N25" i="36" l="1"/>
  <c r="J23" i="36" s="1"/>
  <c r="B2" i="22" l="1"/>
  <c r="Q79" i="36" l="1"/>
  <c r="R63" i="36"/>
  <c r="Q78" i="36"/>
  <c r="Q80" i="36" s="1"/>
  <c r="R61" i="36"/>
  <c r="O18" i="36"/>
  <c r="M18" i="36" s="1"/>
  <c r="I56" i="22" l="1"/>
  <c r="F13" i="22"/>
  <c r="F12" i="22"/>
  <c r="F11" i="22"/>
  <c r="R67" i="36"/>
  <c r="D66" i="36" s="1"/>
  <c r="R55" i="36"/>
  <c r="D54" i="36" s="1"/>
  <c r="O54" i="36" s="1"/>
  <c r="M54" i="36" s="1"/>
  <c r="R53" i="36"/>
  <c r="R52" i="36"/>
  <c r="R51" i="36"/>
  <c r="R47" i="36"/>
  <c r="P50" i="36"/>
  <c r="P47" i="36"/>
  <c r="J74" i="22" l="1"/>
  <c r="O66" i="36"/>
  <c r="M66" i="36" s="1"/>
  <c r="R50" i="36"/>
  <c r="D49" i="36" s="1"/>
  <c r="O49" i="36" s="1"/>
  <c r="M49" i="36" s="1"/>
  <c r="D46" i="36"/>
  <c r="O46" i="36" s="1"/>
  <c r="M46" i="36" s="1"/>
  <c r="G11" i="22" l="1"/>
  <c r="G13" i="22"/>
  <c r="G12" i="22"/>
  <c r="D8" i="36" l="1"/>
  <c r="J8" i="36" s="1"/>
  <c r="E89" i="36"/>
  <c r="D89" i="36"/>
  <c r="P72" i="36"/>
  <c r="N18" i="36"/>
  <c r="L38" i="22" s="1"/>
  <c r="G56" i="22"/>
  <c r="F21" i="22" s="1"/>
  <c r="P11" i="36"/>
  <c r="P10" i="36"/>
  <c r="P9" i="36"/>
  <c r="J9" i="36"/>
  <c r="M9" i="36" s="1"/>
  <c r="P8" i="36"/>
  <c r="P7" i="36"/>
  <c r="P6" i="36"/>
  <c r="B3" i="22"/>
  <c r="P5" i="36"/>
  <c r="P3" i="36"/>
  <c r="P2" i="36"/>
  <c r="B5" i="31" l="1"/>
  <c r="M20" i="36"/>
  <c r="K26" i="22" s="1"/>
  <c r="C21" i="36" l="1"/>
  <c r="M8" i="36"/>
  <c r="F89" i="36" s="1"/>
  <c r="Q81" i="36"/>
  <c r="P84" i="36" s="1"/>
  <c r="P85" i="36"/>
  <c r="J27" i="22"/>
  <c r="E90" i="36" l="1"/>
  <c r="R85" i="36"/>
  <c r="F91" i="36" s="1"/>
  <c r="R84" i="36"/>
  <c r="E91" i="36"/>
  <c r="R87" i="36" l="1"/>
  <c r="F90" i="36"/>
  <c r="D88" i="36" s="1"/>
  <c r="K234" i="30" l="1"/>
  <c r="I58" i="30"/>
  <c r="J58" i="30"/>
  <c r="K58" i="30"/>
  <c r="L58" i="30"/>
  <c r="M58" i="30"/>
  <c r="N58" i="30"/>
  <c r="O58" i="30"/>
  <c r="P58" i="30"/>
  <c r="Q58" i="30"/>
  <c r="I59" i="30"/>
  <c r="J59" i="30"/>
  <c r="K59" i="30"/>
  <c r="L59" i="30"/>
  <c r="M59" i="30"/>
  <c r="N59" i="30"/>
  <c r="O59" i="30"/>
  <c r="P59" i="30"/>
  <c r="Q59" i="30"/>
  <c r="I60" i="30"/>
  <c r="J60" i="30"/>
  <c r="K60" i="30"/>
  <c r="L60" i="30"/>
  <c r="M60" i="30"/>
  <c r="N60" i="30"/>
  <c r="O60" i="30"/>
  <c r="P60" i="30"/>
  <c r="Q60" i="30"/>
  <c r="I61" i="30"/>
  <c r="J61" i="30"/>
  <c r="K61" i="30"/>
  <c r="L61" i="30"/>
  <c r="M61" i="30"/>
  <c r="N61" i="30"/>
  <c r="O61" i="30"/>
  <c r="P61" i="30"/>
  <c r="Q61" i="30"/>
  <c r="I62" i="30"/>
  <c r="J62" i="30"/>
  <c r="K62" i="30"/>
  <c r="L62" i="30"/>
  <c r="M62" i="30"/>
  <c r="N62" i="30"/>
  <c r="O62" i="30"/>
  <c r="P62" i="30"/>
  <c r="Q62" i="30"/>
  <c r="I63" i="30"/>
  <c r="J63" i="30"/>
  <c r="K63" i="30"/>
  <c r="L63" i="30"/>
  <c r="M63" i="30"/>
  <c r="N63" i="30"/>
  <c r="O63" i="30"/>
  <c r="P63" i="30"/>
  <c r="Q63" i="30"/>
  <c r="I64" i="30"/>
  <c r="J64" i="30"/>
  <c r="K64" i="30"/>
  <c r="L64" i="30"/>
  <c r="M64" i="30"/>
  <c r="N64" i="30"/>
  <c r="O64" i="30"/>
  <c r="P64" i="30"/>
  <c r="Q64" i="30"/>
  <c r="I65" i="30"/>
  <c r="J65" i="30"/>
  <c r="K65" i="30"/>
  <c r="L65" i="30"/>
  <c r="M65" i="30"/>
  <c r="N65" i="30"/>
  <c r="O65" i="30"/>
  <c r="P65" i="30"/>
  <c r="Q65" i="30"/>
  <c r="I66" i="30"/>
  <c r="J66" i="30"/>
  <c r="K66" i="30"/>
  <c r="L66" i="30"/>
  <c r="M66" i="30"/>
  <c r="N66" i="30"/>
  <c r="O66" i="30"/>
  <c r="P66" i="30"/>
  <c r="Q66" i="30"/>
  <c r="I67" i="30"/>
  <c r="J67" i="30"/>
  <c r="K67" i="30"/>
  <c r="L67" i="30"/>
  <c r="M67" i="30"/>
  <c r="N67" i="30"/>
  <c r="O67" i="30"/>
  <c r="P67" i="30"/>
  <c r="Q67" i="30"/>
  <c r="I68" i="30"/>
  <c r="J68" i="30"/>
  <c r="K68" i="30"/>
  <c r="L68" i="30"/>
  <c r="M68" i="30"/>
  <c r="N68" i="30"/>
  <c r="O68" i="30"/>
  <c r="P68" i="30"/>
  <c r="Q68" i="30"/>
  <c r="I69" i="30"/>
  <c r="J69" i="30"/>
  <c r="K69" i="30"/>
  <c r="L69" i="30"/>
  <c r="M69" i="30"/>
  <c r="N69" i="30"/>
  <c r="O69" i="30"/>
  <c r="P69" i="30"/>
  <c r="Q69" i="30"/>
  <c r="I70" i="30"/>
  <c r="J70" i="30"/>
  <c r="K70" i="30"/>
  <c r="L70" i="30"/>
  <c r="M70" i="30"/>
  <c r="N70" i="30"/>
  <c r="O70" i="30"/>
  <c r="P70" i="30"/>
  <c r="Q70" i="30"/>
  <c r="I71" i="30"/>
  <c r="J71" i="30"/>
  <c r="K71" i="30"/>
  <c r="L71" i="30"/>
  <c r="M71" i="30"/>
  <c r="N71" i="30"/>
  <c r="O71" i="30"/>
  <c r="P71" i="30"/>
  <c r="Q71" i="30"/>
  <c r="I72" i="30"/>
  <c r="J72" i="30"/>
  <c r="K72" i="30"/>
  <c r="L72" i="30"/>
  <c r="M72" i="30"/>
  <c r="N72" i="30"/>
  <c r="O72" i="30"/>
  <c r="P72" i="30"/>
  <c r="Q72" i="30"/>
  <c r="I73" i="30"/>
  <c r="J73" i="30"/>
  <c r="K73" i="30"/>
  <c r="L73" i="30"/>
  <c r="M73" i="30"/>
  <c r="N73" i="30"/>
  <c r="O73" i="30"/>
  <c r="P73" i="30"/>
  <c r="Q73" i="30"/>
  <c r="I74" i="30"/>
  <c r="J74" i="30"/>
  <c r="K74" i="30"/>
  <c r="L74" i="30"/>
  <c r="M74" i="30"/>
  <c r="N74" i="30"/>
  <c r="O74" i="30"/>
  <c r="P74" i="30"/>
  <c r="Q74" i="30"/>
  <c r="I75" i="30"/>
  <c r="J75" i="30"/>
  <c r="K75" i="30"/>
  <c r="L75" i="30"/>
  <c r="M75" i="30"/>
  <c r="N75" i="30"/>
  <c r="O75" i="30"/>
  <c r="P75" i="30"/>
  <c r="Q75" i="30"/>
  <c r="I76" i="30"/>
  <c r="J76" i="30"/>
  <c r="K76" i="30"/>
  <c r="L76" i="30"/>
  <c r="M76" i="30"/>
  <c r="N76" i="30"/>
  <c r="O76" i="30"/>
  <c r="P76" i="30"/>
  <c r="Q76" i="30"/>
  <c r="I77" i="30"/>
  <c r="J77" i="30"/>
  <c r="K77" i="30"/>
  <c r="L77" i="30"/>
  <c r="M77" i="30"/>
  <c r="N77" i="30"/>
  <c r="O77" i="30"/>
  <c r="P77" i="30"/>
  <c r="Q77" i="30"/>
  <c r="I78" i="30"/>
  <c r="J78" i="30"/>
  <c r="K78" i="30"/>
  <c r="L78" i="30"/>
  <c r="M78" i="30"/>
  <c r="N78" i="30"/>
  <c r="O78" i="30"/>
  <c r="P78" i="30"/>
  <c r="Q78" i="30"/>
  <c r="I79" i="30"/>
  <c r="J79" i="30"/>
  <c r="K79" i="30"/>
  <c r="L79" i="30"/>
  <c r="M79" i="30"/>
  <c r="N79" i="30"/>
  <c r="O79" i="30"/>
  <c r="P79" i="30"/>
  <c r="Q79" i="30"/>
  <c r="I80" i="30"/>
  <c r="J80" i="30"/>
  <c r="K80" i="30"/>
  <c r="L80" i="30"/>
  <c r="M80" i="30"/>
  <c r="N80" i="30"/>
  <c r="O80" i="30"/>
  <c r="P80" i="30"/>
  <c r="Q80" i="30"/>
  <c r="I81" i="30"/>
  <c r="J81" i="30"/>
  <c r="K81" i="30"/>
  <c r="L81" i="30"/>
  <c r="M81" i="30"/>
  <c r="N81" i="30"/>
  <c r="O81" i="30"/>
  <c r="P81" i="30"/>
  <c r="Q81" i="30"/>
  <c r="I82" i="30"/>
  <c r="J82" i="30"/>
  <c r="K82" i="30"/>
  <c r="L82" i="30"/>
  <c r="M82" i="30"/>
  <c r="N82" i="30"/>
  <c r="O82" i="30"/>
  <c r="P82" i="30"/>
  <c r="Q82" i="30"/>
  <c r="I83" i="30"/>
  <c r="J83" i="30"/>
  <c r="K83" i="30"/>
  <c r="L83" i="30"/>
  <c r="M83" i="30"/>
  <c r="N83" i="30"/>
  <c r="O83" i="30"/>
  <c r="P83" i="30"/>
  <c r="Q83" i="30"/>
  <c r="I84" i="30"/>
  <c r="J84" i="30"/>
  <c r="K84" i="30"/>
  <c r="L84" i="30"/>
  <c r="M84" i="30"/>
  <c r="N84" i="30"/>
  <c r="O84" i="30"/>
  <c r="P84" i="30"/>
  <c r="Q84" i="30"/>
  <c r="I85" i="30"/>
  <c r="J85" i="30"/>
  <c r="K85" i="30"/>
  <c r="L85" i="30"/>
  <c r="M85" i="30"/>
  <c r="N85" i="30"/>
  <c r="O85" i="30"/>
  <c r="P85" i="30"/>
  <c r="Q85" i="30"/>
  <c r="I86" i="30"/>
  <c r="J86" i="30"/>
  <c r="K86" i="30"/>
  <c r="L86" i="30"/>
  <c r="M86" i="30"/>
  <c r="N86" i="30"/>
  <c r="O86" i="30"/>
  <c r="P86" i="30"/>
  <c r="Q86" i="30"/>
  <c r="I87" i="30"/>
  <c r="J87" i="30"/>
  <c r="K87" i="30"/>
  <c r="L87" i="30"/>
  <c r="M87" i="30"/>
  <c r="N87" i="30"/>
  <c r="O87" i="30"/>
  <c r="P87" i="30"/>
  <c r="Q87" i="30"/>
  <c r="I88" i="30"/>
  <c r="J88" i="30"/>
  <c r="K88" i="30"/>
  <c r="L88" i="30"/>
  <c r="M88" i="30"/>
  <c r="N88" i="30"/>
  <c r="O88" i="30"/>
  <c r="P88" i="30"/>
  <c r="Q88" i="30"/>
  <c r="I89" i="30"/>
  <c r="J89" i="30"/>
  <c r="K89" i="30"/>
  <c r="L89" i="30"/>
  <c r="M89" i="30"/>
  <c r="N89" i="30"/>
  <c r="O89" i="30"/>
  <c r="P89" i="30"/>
  <c r="Q89" i="30"/>
  <c r="I90" i="30"/>
  <c r="J90" i="30"/>
  <c r="K90" i="30"/>
  <c r="L90" i="30"/>
  <c r="M90" i="30"/>
  <c r="N90" i="30"/>
  <c r="O90" i="30"/>
  <c r="P90" i="30"/>
  <c r="Q90" i="30"/>
  <c r="I91" i="30"/>
  <c r="J91" i="30"/>
  <c r="K91" i="30"/>
  <c r="L91" i="30"/>
  <c r="M91" i="30"/>
  <c r="N91" i="30"/>
  <c r="O91" i="30"/>
  <c r="P91" i="30"/>
  <c r="Q91" i="30"/>
  <c r="I92" i="30"/>
  <c r="J92" i="30"/>
  <c r="K92" i="30"/>
  <c r="L92" i="30"/>
  <c r="M92" i="30"/>
  <c r="N92" i="30"/>
  <c r="O92" i="30"/>
  <c r="P92" i="30"/>
  <c r="Q92" i="30"/>
  <c r="I93" i="30"/>
  <c r="J93" i="30"/>
  <c r="K93" i="30"/>
  <c r="L93" i="30"/>
  <c r="M93" i="30"/>
  <c r="N93" i="30"/>
  <c r="O93" i="30"/>
  <c r="P93" i="30"/>
  <c r="Q93" i="30"/>
  <c r="I94" i="30"/>
  <c r="J94" i="30"/>
  <c r="K94" i="30"/>
  <c r="L94" i="30"/>
  <c r="M94" i="30"/>
  <c r="N94" i="30"/>
  <c r="O94" i="30"/>
  <c r="P94" i="30"/>
  <c r="Q94" i="30"/>
  <c r="I95" i="30"/>
  <c r="J95" i="30"/>
  <c r="K95" i="30"/>
  <c r="L95" i="30"/>
  <c r="M95" i="30"/>
  <c r="N95" i="30"/>
  <c r="O95" i="30"/>
  <c r="P95" i="30"/>
  <c r="Q95" i="30"/>
  <c r="I96" i="30"/>
  <c r="J96" i="30"/>
  <c r="K96" i="30"/>
  <c r="L96" i="30"/>
  <c r="M96" i="30"/>
  <c r="N96" i="30"/>
  <c r="O96" i="30"/>
  <c r="P96" i="30"/>
  <c r="Q96" i="30"/>
  <c r="I97" i="30"/>
  <c r="J97" i="30"/>
  <c r="K97" i="30"/>
  <c r="L97" i="30"/>
  <c r="M97" i="30"/>
  <c r="N97" i="30"/>
  <c r="O97" i="30"/>
  <c r="P97" i="30"/>
  <c r="Q97" i="30"/>
  <c r="I98" i="30"/>
  <c r="J98" i="30"/>
  <c r="K98" i="30"/>
  <c r="L98" i="30"/>
  <c r="M98" i="30"/>
  <c r="N98" i="30"/>
  <c r="O98" i="30"/>
  <c r="P98" i="30"/>
  <c r="Q98" i="30"/>
  <c r="I99" i="30"/>
  <c r="J99" i="30"/>
  <c r="K99" i="30"/>
  <c r="L99" i="30"/>
  <c r="M99" i="30"/>
  <c r="N99" i="30"/>
  <c r="O99" i="30"/>
  <c r="P99" i="30"/>
  <c r="Q99" i="30"/>
  <c r="I100" i="30"/>
  <c r="J100" i="30"/>
  <c r="K100" i="30"/>
  <c r="L100" i="30"/>
  <c r="M100" i="30"/>
  <c r="N100" i="30"/>
  <c r="O100" i="30"/>
  <c r="P100" i="30"/>
  <c r="Q100" i="30"/>
  <c r="I101" i="30"/>
  <c r="J101" i="30"/>
  <c r="K101" i="30"/>
  <c r="L101" i="30"/>
  <c r="M101" i="30"/>
  <c r="N101" i="30"/>
  <c r="O101" i="30"/>
  <c r="P101" i="30"/>
  <c r="Q101" i="30"/>
  <c r="I102" i="30"/>
  <c r="J102" i="30"/>
  <c r="K102" i="30"/>
  <c r="L102" i="30"/>
  <c r="M102" i="30"/>
  <c r="N102" i="30"/>
  <c r="O102" i="30"/>
  <c r="P102" i="30"/>
  <c r="Q102" i="30"/>
  <c r="I103" i="30"/>
  <c r="J103" i="30"/>
  <c r="K103" i="30"/>
  <c r="L103" i="30"/>
  <c r="M103" i="30"/>
  <c r="N103" i="30"/>
  <c r="O103" i="30"/>
  <c r="P103" i="30"/>
  <c r="Q103" i="30"/>
  <c r="I104" i="30"/>
  <c r="J104" i="30"/>
  <c r="K104" i="30"/>
  <c r="L104" i="30"/>
  <c r="M104" i="30"/>
  <c r="N104" i="30"/>
  <c r="O104" i="30"/>
  <c r="P104" i="30"/>
  <c r="Q104" i="30"/>
  <c r="I105" i="30"/>
  <c r="J105" i="30"/>
  <c r="K105" i="30"/>
  <c r="L105" i="30"/>
  <c r="M105" i="30"/>
  <c r="N105" i="30"/>
  <c r="O105" i="30"/>
  <c r="P105" i="30"/>
  <c r="Q105" i="30"/>
  <c r="B22" i="31" l="1"/>
  <c r="D12" i="36" s="1"/>
  <c r="D22" i="31"/>
  <c r="I70" i="34" l="1"/>
  <c r="M67" i="34"/>
  <c r="P64" i="34"/>
  <c r="J55" i="34"/>
  <c r="I55" i="34"/>
  <c r="G55" i="34"/>
  <c r="G73" i="34" s="1"/>
  <c r="I47" i="34"/>
  <c r="F47" i="34"/>
  <c r="I46" i="34"/>
  <c r="F46" i="34"/>
  <c r="I45" i="34"/>
  <c r="F45" i="34"/>
  <c r="I44" i="34"/>
  <c r="F44" i="34"/>
  <c r="F42" i="34"/>
  <c r="P39" i="34"/>
  <c r="P38" i="34"/>
  <c r="P37" i="34"/>
  <c r="P32" i="34"/>
  <c r="K32" i="34"/>
  <c r="J32" i="34"/>
  <c r="I32" i="34"/>
  <c r="I28" i="34"/>
  <c r="F28" i="34"/>
  <c r="I27" i="34"/>
  <c r="F27" i="34"/>
  <c r="I26" i="34"/>
  <c r="F26" i="34"/>
  <c r="I25" i="34"/>
  <c r="F25" i="34"/>
  <c r="F23" i="34"/>
  <c r="K22" i="34"/>
  <c r="J22" i="34"/>
  <c r="I22" i="34"/>
  <c r="P13" i="34"/>
  <c r="G13" i="34"/>
  <c r="G39" i="34" s="1"/>
  <c r="P12" i="34"/>
  <c r="G12" i="34"/>
  <c r="G38" i="34" s="1"/>
  <c r="P11" i="34"/>
  <c r="G11" i="34"/>
  <c r="G37" i="34" s="1"/>
  <c r="N3" i="34"/>
  <c r="B3" i="34"/>
  <c r="N2" i="34"/>
  <c r="B2" i="34"/>
  <c r="P30" i="34" l="1"/>
  <c r="P77" i="34" s="1"/>
  <c r="P49" i="34"/>
  <c r="P78" i="34" s="1"/>
  <c r="F259" i="30" l="1"/>
  <c r="AA242" i="30" l="1"/>
  <c r="Z242" i="30"/>
  <c r="Y242" i="30"/>
  <c r="X242" i="30"/>
  <c r="W242" i="30"/>
  <c r="V242" i="30"/>
  <c r="U242" i="30"/>
  <c r="T242" i="30"/>
  <c r="U241" i="30"/>
  <c r="V241" i="30"/>
  <c r="W241" i="30"/>
  <c r="X241" i="30"/>
  <c r="Y241" i="30"/>
  <c r="Z241" i="30"/>
  <c r="AA241" i="30"/>
  <c r="T241" i="30"/>
  <c r="J28" i="22" l="1"/>
  <c r="J29" i="22"/>
  <c r="I46" i="22"/>
  <c r="I47" i="22"/>
  <c r="I48" i="22"/>
  <c r="I45" i="22"/>
  <c r="F43" i="22"/>
  <c r="J23" i="22"/>
  <c r="K23" i="22"/>
  <c r="I23" i="22"/>
  <c r="G74" i="22" l="1"/>
  <c r="E259" i="30"/>
  <c r="D259" i="30"/>
  <c r="I240" i="30"/>
  <c r="G259" i="30" l="1"/>
  <c r="H259" i="30" s="1"/>
  <c r="I259" i="30" s="1"/>
  <c r="J59" i="34" s="1"/>
  <c r="J73" i="34" s="1"/>
  <c r="I242" i="30"/>
  <c r="I253" i="30"/>
  <c r="I252" i="30"/>
  <c r="I245" i="30"/>
  <c r="I244" i="30"/>
  <c r="I257" i="30"/>
  <c r="I249" i="30"/>
  <c r="I256" i="30"/>
  <c r="I248" i="30"/>
  <c r="G260" i="30"/>
  <c r="H260" i="30" s="1"/>
  <c r="I241" i="30"/>
  <c r="I255" i="30"/>
  <c r="I251" i="30"/>
  <c r="I247" i="30"/>
  <c r="I243" i="30"/>
  <c r="I258" i="30"/>
  <c r="I254" i="30"/>
  <c r="I250" i="30"/>
  <c r="I246" i="30"/>
  <c r="I260" i="30" l="1"/>
  <c r="J60" i="22"/>
  <c r="K229" i="30"/>
  <c r="K230" i="30"/>
  <c r="K231" i="30"/>
  <c r="K232" i="30"/>
  <c r="K233" i="30"/>
  <c r="I60" i="22" l="1"/>
  <c r="I59" i="34"/>
  <c r="E18" i="31"/>
  <c r="D18" i="31"/>
  <c r="E17" i="31"/>
  <c r="D17" i="31"/>
  <c r="E16" i="31"/>
  <c r="D16" i="31"/>
  <c r="E15" i="31"/>
  <c r="D15" i="31"/>
  <c r="E14" i="31"/>
  <c r="D14" i="31"/>
  <c r="E13" i="31"/>
  <c r="D13" i="31"/>
  <c r="E12" i="31"/>
  <c r="D12" i="31"/>
  <c r="E11" i="31"/>
  <c r="D11" i="31"/>
  <c r="E10" i="31"/>
  <c r="D10" i="31"/>
  <c r="D9" i="31"/>
  <c r="E9" i="31"/>
  <c r="M68" i="22"/>
  <c r="P65" i="22"/>
  <c r="P38" i="22"/>
  <c r="G38" i="22"/>
  <c r="P39" i="22"/>
  <c r="G39" i="22"/>
  <c r="P40" i="22"/>
  <c r="G40" i="22"/>
  <c r="P11" i="22"/>
  <c r="P12" i="22"/>
  <c r="P13" i="22"/>
  <c r="E19" i="31"/>
  <c r="D19" i="31"/>
  <c r="P33" i="22"/>
  <c r="K33" i="22"/>
  <c r="J33" i="22"/>
  <c r="I33" i="22"/>
  <c r="N46" i="36"/>
  <c r="L14" i="22" s="1"/>
  <c r="N49" i="36"/>
  <c r="L15" i="22" s="1"/>
  <c r="N54" i="36"/>
  <c r="L17" i="22" s="1"/>
  <c r="N66" i="36" l="1"/>
  <c r="L63" i="22" s="1"/>
  <c r="R38" i="22"/>
  <c r="L37" i="34"/>
  <c r="D5" i="31"/>
  <c r="P50" i="22"/>
  <c r="P79" i="22" s="1"/>
  <c r="J76" i="36" s="1"/>
  <c r="E5" i="31"/>
  <c r="K218" i="30"/>
  <c r="L15" i="34"/>
  <c r="L33" i="22"/>
  <c r="M33" i="22" s="1"/>
  <c r="L11" i="22"/>
  <c r="L13" i="22" s="1"/>
  <c r="L39" i="22"/>
  <c r="L40" i="22"/>
  <c r="L14" i="34"/>
  <c r="L17" i="34"/>
  <c r="P31" i="22"/>
  <c r="P78" i="22" s="1"/>
  <c r="J75" i="36" s="1"/>
  <c r="E12" i="36" l="1"/>
  <c r="R37" i="34"/>
  <c r="R11" i="34" s="1"/>
  <c r="L23" i="22"/>
  <c r="M23" i="22" s="1"/>
  <c r="J45" i="22" s="1"/>
  <c r="K45" i="22" s="1"/>
  <c r="M45" i="22" s="1"/>
  <c r="S72" i="34"/>
  <c r="L39" i="34"/>
  <c r="L11" i="34"/>
  <c r="L32" i="34"/>
  <c r="M32" i="34" s="1"/>
  <c r="L38" i="34"/>
  <c r="J218" i="30"/>
  <c r="J219" i="30" s="1"/>
  <c r="K228" i="30" s="1"/>
  <c r="K236" i="30" s="1"/>
  <c r="S73" i="22"/>
  <c r="O218" i="30"/>
  <c r="L62" i="34"/>
  <c r="M62" i="34" s="1"/>
  <c r="M64" i="34" s="1"/>
  <c r="L12" i="22"/>
  <c r="R38" i="34" l="1"/>
  <c r="R39" i="34" s="1"/>
  <c r="J37" i="34"/>
  <c r="I37" i="34"/>
  <c r="K37" i="34"/>
  <c r="J46" i="22"/>
  <c r="K46" i="22" s="1"/>
  <c r="M46" i="22" s="1"/>
  <c r="R13" i="34"/>
  <c r="I11" i="34"/>
  <c r="R12" i="34"/>
  <c r="J11" i="34"/>
  <c r="K11" i="34"/>
  <c r="J47" i="22"/>
  <c r="K47" i="22" s="1"/>
  <c r="M47" i="22" s="1"/>
  <c r="J48" i="22"/>
  <c r="K48" i="22" s="1"/>
  <c r="M48" i="22" s="1"/>
  <c r="K55" i="34"/>
  <c r="K73" i="34" s="1"/>
  <c r="M73" i="34" s="1"/>
  <c r="M69" i="34" s="1"/>
  <c r="M79" i="34" s="1"/>
  <c r="I26" i="22"/>
  <c r="J26" i="22" s="1"/>
  <c r="M26" i="22" s="1"/>
  <c r="K56" i="22"/>
  <c r="K74" i="22" s="1"/>
  <c r="M74" i="22" s="1"/>
  <c r="L22" i="34"/>
  <c r="M22" i="34" s="1"/>
  <c r="L13" i="34"/>
  <c r="L12" i="34"/>
  <c r="M63" i="22"/>
  <c r="M65" i="22" s="1"/>
  <c r="I38" i="34" l="1"/>
  <c r="K38" i="34"/>
  <c r="J38" i="34"/>
  <c r="M11" i="34"/>
  <c r="M37" i="34"/>
  <c r="M38" i="34"/>
  <c r="M70" i="22"/>
  <c r="M80" i="22" s="1"/>
  <c r="I77" i="36" s="1"/>
  <c r="P56" i="22"/>
  <c r="P53" i="22" s="1"/>
  <c r="M56" i="22"/>
  <c r="M53" i="22" s="1"/>
  <c r="K60" i="22"/>
  <c r="P60" i="22" s="1"/>
  <c r="P55" i="34"/>
  <c r="P52" i="34" s="1"/>
  <c r="P79" i="34" s="1"/>
  <c r="P80" i="34" s="1"/>
  <c r="K59" i="34"/>
  <c r="M59" i="34" s="1"/>
  <c r="M55" i="34"/>
  <c r="J39" i="34"/>
  <c r="K39" i="34"/>
  <c r="I39" i="34"/>
  <c r="J13" i="34"/>
  <c r="I13" i="34"/>
  <c r="K13" i="34"/>
  <c r="M13" i="34" s="1"/>
  <c r="K12" i="34"/>
  <c r="M12" i="34" s="1"/>
  <c r="J12" i="34"/>
  <c r="I12" i="34"/>
  <c r="M28" i="34"/>
  <c r="M25" i="34"/>
  <c r="M27" i="34"/>
  <c r="J44" i="34"/>
  <c r="K44" i="34" s="1"/>
  <c r="M44" i="34" s="1"/>
  <c r="J46" i="34"/>
  <c r="K46" i="34" s="1"/>
  <c r="M46" i="34" s="1"/>
  <c r="J45" i="34"/>
  <c r="K45" i="34" s="1"/>
  <c r="M45" i="34" s="1"/>
  <c r="J47" i="34"/>
  <c r="K47" i="34" s="1"/>
  <c r="M47" i="34" s="1"/>
  <c r="M26" i="34"/>
  <c r="R11" i="22"/>
  <c r="I38" i="22"/>
  <c r="K38" i="22"/>
  <c r="R39" i="22"/>
  <c r="J38" i="22"/>
  <c r="M39" i="34" l="1"/>
  <c r="M49" i="34" s="1"/>
  <c r="M78" i="34" s="1"/>
  <c r="M38" i="22"/>
  <c r="P59" i="34"/>
  <c r="M60" i="22"/>
  <c r="M52" i="34"/>
  <c r="M30" i="34"/>
  <c r="M77" i="34" s="1"/>
  <c r="P80" i="22"/>
  <c r="J77" i="36" s="1"/>
  <c r="R12" i="22"/>
  <c r="K11" i="22"/>
  <c r="J11" i="22"/>
  <c r="I11" i="22"/>
  <c r="R13" i="22"/>
  <c r="K39" i="22"/>
  <c r="J39" i="22"/>
  <c r="I39" i="22"/>
  <c r="R40" i="22"/>
  <c r="I40" i="22" s="1"/>
  <c r="M80" i="34" l="1"/>
  <c r="I13" i="22"/>
  <c r="K13" i="22"/>
  <c r="J13" i="22"/>
  <c r="M11" i="22"/>
  <c r="M39" i="22"/>
  <c r="P81" i="22"/>
  <c r="J78" i="36" s="1"/>
  <c r="I12" i="22"/>
  <c r="K12" i="22"/>
  <c r="J12" i="22"/>
  <c r="J40" i="22"/>
  <c r="K40" i="22"/>
  <c r="M13" i="22" l="1"/>
  <c r="M12" i="22"/>
  <c r="M40" i="22"/>
  <c r="M50" i="22" s="1"/>
  <c r="M79" i="22" s="1"/>
  <c r="I76" i="36" s="1"/>
  <c r="M31" i="22" l="1"/>
  <c r="M78" i="22" s="1"/>
  <c r="I75" i="36" s="1"/>
  <c r="M81" i="22" l="1"/>
  <c r="I78" i="36" s="1"/>
  <c r="I79" i="36" l="1"/>
  <c r="P73" i="36" s="1"/>
  <c r="P74" i="36" s="1"/>
  <c r="B74" i="36" l="1"/>
</calcChain>
</file>

<file path=xl/comments1.xml><?xml version="1.0" encoding="utf-8"?>
<comments xmlns="http://schemas.openxmlformats.org/spreadsheetml/2006/main">
  <authors>
    <author xml:space="preserve">日建設計 </author>
  </authors>
  <commentList>
    <comment ref="H11" authorId="0" shapeId="0">
      <text>
        <r>
          <rPr>
            <sz val="9"/>
            <color indexed="81"/>
            <rFont val="ＭＳ Ｐゴシック"/>
            <family val="3"/>
            <charset val="128"/>
          </rPr>
          <t>2010/7/29等と入力して下さい。2010年7月29日と表示されます。</t>
        </r>
      </text>
    </comment>
  </commentList>
</comments>
</file>

<file path=xl/sharedStrings.xml><?xml version="1.0" encoding="utf-8"?>
<sst xmlns="http://schemas.openxmlformats.org/spreadsheetml/2006/main" count="1073" uniqueCount="421">
  <si>
    <t>㎡</t>
    <phoneticPr fontId="4"/>
  </si>
  <si>
    <t>レベル1</t>
    <phoneticPr fontId="4"/>
  </si>
  <si>
    <t>レベル3</t>
    <phoneticPr fontId="4"/>
  </si>
  <si>
    <t>レベル5</t>
    <phoneticPr fontId="4"/>
  </si>
  <si>
    <t>長寿命に対する基本性能</t>
  </si>
  <si>
    <t>外壁材</t>
  </si>
  <si>
    <t>■評価ソフト：</t>
    <rPh sb="1" eb="3">
      <t>ヒョウカ</t>
    </rPh>
    <phoneticPr fontId="4"/>
  </si>
  <si>
    <t>合計</t>
    <rPh sb="0" eb="2">
      <t>ゴウケイ</t>
    </rPh>
    <phoneticPr fontId="4"/>
  </si>
  <si>
    <t>■使用評価マニュアル：</t>
    <rPh sb="1" eb="3">
      <t>シヨウ</t>
    </rPh>
    <rPh sb="3" eb="5">
      <t>ヒョウカ</t>
    </rPh>
    <phoneticPr fontId="4"/>
  </si>
  <si>
    <t>(blank star)</t>
    <phoneticPr fontId="4"/>
  </si>
  <si>
    <t>建設</t>
    <rPh sb="0" eb="2">
      <t>ケンセツ</t>
    </rPh>
    <phoneticPr fontId="4"/>
  </si>
  <si>
    <t>居住</t>
    <rPh sb="0" eb="2">
      <t>キョジュウ</t>
    </rPh>
    <phoneticPr fontId="4"/>
  </si>
  <si>
    <t>◆戸建標準計算に用いる排出係数</t>
    <phoneticPr fontId="4"/>
  </si>
  <si>
    <t>事業者名</t>
    <phoneticPr fontId="4"/>
  </si>
  <si>
    <t>実排出係数</t>
    <phoneticPr fontId="4"/>
  </si>
  <si>
    <t>（参考）調整後排出係数（「戸建独自計算」で使用可能）</t>
    <phoneticPr fontId="4"/>
  </si>
  <si>
    <t>調整後排出係数</t>
    <phoneticPr fontId="4"/>
  </si>
  <si>
    <t>その他</t>
    <phoneticPr fontId="4"/>
  </si>
  <si>
    <t>(2) 上記以外の排出係数</t>
    <phoneticPr fontId="4"/>
  </si>
  <si>
    <t>その他/事業社名、根拠等</t>
    <phoneticPr fontId="4"/>
  </si>
  <si>
    <t>↑</t>
    <phoneticPr fontId="4"/>
  </si>
  <si>
    <t>「メイン」シートの「電力会社等」で「その他」を選択した場合は必ず入力する。</t>
    <phoneticPr fontId="4"/>
  </si>
  <si>
    <t>注）</t>
    <phoneticPr fontId="4"/>
  </si>
  <si>
    <t>が「戸建標準計算」で用いられる値</t>
    <phoneticPr fontId="4"/>
  </si>
  <si>
    <t>事業者名</t>
  </si>
  <si>
    <t>北海道電力株式会社</t>
  </si>
  <si>
    <t>東北電力株式会社</t>
  </si>
  <si>
    <t>中部電力株式会社</t>
  </si>
  <si>
    <t>北陸電力株式会社</t>
  </si>
  <si>
    <t>関西電力株式会社</t>
  </si>
  <si>
    <t>中国電力株式会社</t>
  </si>
  <si>
    <t>四国電力株式会社</t>
  </si>
  <si>
    <t>九州電力株式会社</t>
  </si>
  <si>
    <t>沖縄電力株式会社</t>
  </si>
  <si>
    <t>N.A.</t>
    <phoneticPr fontId="4"/>
  </si>
  <si>
    <t>N.A.</t>
    <phoneticPr fontId="4"/>
  </si>
  <si>
    <t>建物名称</t>
    <rPh sb="0" eb="2">
      <t>ﾀﾃﾓﾉ</t>
    </rPh>
    <rPh sb="2" eb="4">
      <t>ﾒｲｼｮｳ</t>
    </rPh>
    <phoneticPr fontId="14" type="noConversion"/>
  </si>
  <si>
    <t>躯体</t>
  </si>
  <si>
    <t>省ｴﾈﾙｷﾞｰ地域区分</t>
    <rPh sb="0" eb="1">
      <t>ショウ</t>
    </rPh>
    <rPh sb="7" eb="9">
      <t>チイキ</t>
    </rPh>
    <rPh sb="9" eb="11">
      <t>クブン</t>
    </rPh>
    <phoneticPr fontId="4"/>
  </si>
  <si>
    <t>ﾚﾍﾞﾙ３</t>
  </si>
  <si>
    <t>ﾚﾍﾞﾙ４</t>
  </si>
  <si>
    <t>ﾚﾍﾞﾙ５</t>
  </si>
  <si>
    <t>参照値</t>
    <rPh sb="0" eb="2">
      <t>サンショウ</t>
    </rPh>
    <rPh sb="2" eb="3">
      <t>チ</t>
    </rPh>
    <phoneticPr fontId="4"/>
  </si>
  <si>
    <t>採点結果</t>
    <rPh sb="0" eb="2">
      <t>サイテン</t>
    </rPh>
    <rPh sb="2" eb="4">
      <t>ケッカ</t>
    </rPh>
    <phoneticPr fontId="4"/>
  </si>
  <si>
    <t>維持管理の計画・体制</t>
    <rPh sb="5" eb="7">
      <t>ケイカク</t>
    </rPh>
    <phoneticPr fontId="4"/>
  </si>
  <si>
    <t>構造の比率</t>
    <rPh sb="0" eb="2">
      <t>コウゾウ</t>
    </rPh>
    <rPh sb="3" eb="5">
      <t>ヒリツ</t>
    </rPh>
    <phoneticPr fontId="4"/>
  </si>
  <si>
    <t>レベル2</t>
    <phoneticPr fontId="4"/>
  </si>
  <si>
    <t>レベル4</t>
    <phoneticPr fontId="4"/>
  </si>
  <si>
    <t>屋根材、陸屋根</t>
    <phoneticPr fontId="4"/>
  </si>
  <si>
    <t>建物寿命</t>
    <rPh sb="0" eb="2">
      <t>タテモノ</t>
    </rPh>
    <rPh sb="2" eb="4">
      <t>ジュミョウ</t>
    </rPh>
    <phoneticPr fontId="4"/>
  </si>
  <si>
    <t>修繕・更新・解体</t>
    <rPh sb="3" eb="5">
      <t>コウシン</t>
    </rPh>
    <phoneticPr fontId="4"/>
  </si>
  <si>
    <t>躯体・基礎の寿命（年）</t>
    <rPh sb="0" eb="2">
      <t>クタイ</t>
    </rPh>
    <rPh sb="3" eb="5">
      <t>キソ</t>
    </rPh>
    <rPh sb="6" eb="8">
      <t>ジュミョウ</t>
    </rPh>
    <rPh sb="9" eb="10">
      <t>ネン</t>
    </rPh>
    <phoneticPr fontId="4"/>
  </si>
  <si>
    <t>更新周期(年）</t>
    <rPh sb="0" eb="2">
      <t>コウシン</t>
    </rPh>
    <rPh sb="2" eb="4">
      <t>シュウキ</t>
    </rPh>
    <rPh sb="5" eb="6">
      <t>ネン</t>
    </rPh>
    <phoneticPr fontId="4"/>
  </si>
  <si>
    <t>木質系</t>
    <rPh sb="0" eb="2">
      <t>モクシツ</t>
    </rPh>
    <rPh sb="2" eb="3">
      <t>ケイ</t>
    </rPh>
    <phoneticPr fontId="4"/>
  </si>
  <si>
    <t>鉄骨系</t>
    <rPh sb="0" eb="2">
      <t>テッコツ</t>
    </rPh>
    <rPh sb="2" eb="3">
      <t>ケイ</t>
    </rPh>
    <phoneticPr fontId="4"/>
  </si>
  <si>
    <t>コンクリート系</t>
    <rPh sb="6" eb="7">
      <t>ケイ</t>
    </rPh>
    <phoneticPr fontId="4"/>
  </si>
  <si>
    <t>Rank(green star)</t>
    <phoneticPr fontId="4"/>
  </si>
  <si>
    <t>評価対象</t>
    <rPh sb="0" eb="2">
      <t>ヒョウカ</t>
    </rPh>
    <rPh sb="2" eb="4">
      <t>タイショウ</t>
    </rPh>
    <phoneticPr fontId="4"/>
  </si>
  <si>
    <t>確認日</t>
    <rPh sb="0" eb="2">
      <t>カクニン</t>
    </rPh>
    <rPh sb="2" eb="3">
      <t>ビ</t>
    </rPh>
    <phoneticPr fontId="4"/>
  </si>
  <si>
    <t>－</t>
    <phoneticPr fontId="4"/>
  </si>
  <si>
    <r>
      <t>kg-CO</t>
    </r>
    <r>
      <rPr>
        <vertAlign val="subscript"/>
        <sz val="10"/>
        <rFont val="ＭＳ Ｐゴシック"/>
        <family val="3"/>
        <charset val="128"/>
      </rPr>
      <t>2</t>
    </r>
    <r>
      <rPr>
        <sz val="10"/>
        <rFont val="ＭＳ Ｐゴシック"/>
        <family val="3"/>
        <charset val="128"/>
      </rPr>
      <t>/kWh</t>
    </r>
    <phoneticPr fontId="4"/>
  </si>
  <si>
    <t>確認者</t>
    <rPh sb="0" eb="2">
      <t>カクニン</t>
    </rPh>
    <rPh sb="2" eb="3">
      <t>シャ</t>
    </rPh>
    <phoneticPr fontId="4"/>
  </si>
  <si>
    <t>長く使い続ける</t>
  </si>
  <si>
    <t>維持管理</t>
  </si>
  <si>
    <t>MJ/年</t>
    <rPh sb="3" eb="4">
      <t>ネン</t>
    </rPh>
    <phoneticPr fontId="4"/>
  </si>
  <si>
    <t>3-1.　建築物の取組み（②）</t>
    <phoneticPr fontId="4"/>
  </si>
  <si>
    <t>評価対象（②）</t>
    <phoneticPr fontId="4"/>
  </si>
  <si>
    <t>参照値（①）</t>
    <phoneticPr fontId="4"/>
  </si>
  <si>
    <t>ﾚﾍﾞﾙ１</t>
    <phoneticPr fontId="4"/>
  </si>
  <si>
    <t>ﾚﾍﾞﾙ２</t>
    <phoneticPr fontId="4"/>
  </si>
  <si>
    <t>ﾚﾍﾞﾙ３</t>
    <phoneticPr fontId="4"/>
  </si>
  <si>
    <t>ﾚﾍﾞﾙ５</t>
    <phoneticPr fontId="4"/>
  </si>
  <si>
    <t>採点結果</t>
    <phoneticPr fontId="4"/>
  </si>
  <si>
    <t>消費率</t>
    <phoneticPr fontId="4"/>
  </si>
  <si>
    <t>採点結果</t>
    <phoneticPr fontId="4"/>
  </si>
  <si>
    <t>基準値</t>
    <phoneticPr fontId="4"/>
  </si>
  <si>
    <t>LR1/4.　維持管理の運用の工夫</t>
    <phoneticPr fontId="4"/>
  </si>
  <si>
    <t>低減率</t>
    <phoneticPr fontId="4"/>
  </si>
  <si>
    <t>3-2.　上記+上記以外のオンサイト手法（③）</t>
    <phoneticPr fontId="4"/>
  </si>
  <si>
    <t>N.A.</t>
    <phoneticPr fontId="4"/>
  </si>
  <si>
    <t>DHC</t>
  </si>
  <si>
    <t>Ａ重油</t>
  </si>
  <si>
    <t>家庭部門エネルギー種別構成比</t>
    <rPh sb="0" eb="2">
      <t>カテイ</t>
    </rPh>
    <rPh sb="2" eb="4">
      <t>ブモン</t>
    </rPh>
    <rPh sb="9" eb="11">
      <t>シュベツ</t>
    </rPh>
    <rPh sb="11" eb="14">
      <t>コウセイヒ</t>
    </rPh>
    <phoneticPr fontId="4"/>
  </si>
  <si>
    <t>都市ガス</t>
    <rPh sb="0" eb="2">
      <t>トシ</t>
    </rPh>
    <phoneticPr fontId="3"/>
  </si>
  <si>
    <t>灯油</t>
    <rPh sb="0" eb="2">
      <t>トウユ</t>
    </rPh>
    <phoneticPr fontId="3"/>
  </si>
  <si>
    <t>その他</t>
    <rPh sb="2" eb="3">
      <t>タ</t>
    </rPh>
    <phoneticPr fontId="3"/>
  </si>
  <si>
    <t>LPG</t>
    <phoneticPr fontId="4"/>
  </si>
  <si>
    <t>電力</t>
    <rPh sb="0" eb="2">
      <t>デンリョク</t>
    </rPh>
    <phoneticPr fontId="4"/>
  </si>
  <si>
    <t>都市ガス</t>
    <rPh sb="0" eb="2">
      <t>トシ</t>
    </rPh>
    <phoneticPr fontId="4"/>
  </si>
  <si>
    <t>DHC</t>
    <phoneticPr fontId="4"/>
  </si>
  <si>
    <t>灯油</t>
    <rPh sb="0" eb="2">
      <t>トウユ</t>
    </rPh>
    <phoneticPr fontId="4"/>
  </si>
  <si>
    <t>A重油</t>
    <rPh sb="1" eb="3">
      <t>ジュウユ</t>
    </rPh>
    <phoneticPr fontId="4"/>
  </si>
  <si>
    <t>構成比(％)</t>
    <rPh sb="0" eb="3">
      <t>コウセイヒ</t>
    </rPh>
    <phoneticPr fontId="4"/>
  </si>
  <si>
    <t>(灯油＋A重油の平均値）</t>
    <rPh sb="1" eb="3">
      <t>トウユ</t>
    </rPh>
    <rPh sb="5" eb="7">
      <t>ジュウユ</t>
    </rPh>
    <rPh sb="8" eb="11">
      <t>ヘイキンチ</t>
    </rPh>
    <phoneticPr fontId="3"/>
  </si>
  <si>
    <t>（調整後排出係数</t>
    <rPh sb="1" eb="4">
      <t>チョウセイゴ</t>
    </rPh>
    <rPh sb="4" eb="6">
      <t>ハイシュツ</t>
    </rPh>
    <rPh sb="6" eb="8">
      <t>ケイスウ</t>
    </rPh>
    <phoneticPr fontId="4"/>
  </si>
  <si>
    <t>地域</t>
    <rPh sb="0" eb="2">
      <t>チイキ</t>
    </rPh>
    <phoneticPr fontId="4"/>
  </si>
  <si>
    <t>○</t>
  </si>
  <si>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4"/>
  </si>
  <si>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4"/>
  </si>
  <si>
    <r>
      <t>Q</t>
    </r>
    <r>
      <rPr>
        <vertAlign val="subscript"/>
        <sz val="10"/>
        <rFont val="ＭＳ Ｐゴシック"/>
        <family val="3"/>
        <charset val="128"/>
      </rPr>
      <t>H</t>
    </r>
    <r>
      <rPr>
        <sz val="10"/>
        <rFont val="ＭＳ Ｐゴシック"/>
        <family val="3"/>
        <charset val="128"/>
      </rPr>
      <t>2</t>
    </r>
    <phoneticPr fontId="4"/>
  </si>
  <si>
    <t>排出係数</t>
    <rPh sb="0" eb="2">
      <t>ハイシュツ</t>
    </rPh>
    <rPh sb="2" eb="4">
      <t>ケイスウ</t>
    </rPh>
    <phoneticPr fontId="4"/>
  </si>
  <si>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
      <rPr>
        <sz val="10"/>
        <rFont val="ＭＳ Ｐゴシック"/>
        <family val="3"/>
        <charset val="128"/>
      </rPr>
      <t>）</t>
    </r>
    <rPh sb="8" eb="9">
      <t>ネン</t>
    </rPh>
    <phoneticPr fontId="4"/>
  </si>
  <si>
    <r>
      <t>Q</t>
    </r>
    <r>
      <rPr>
        <vertAlign val="subscript"/>
        <sz val="11"/>
        <rFont val="ＭＳ Ｐゴシック"/>
        <family val="3"/>
        <charset val="128"/>
      </rPr>
      <t>H</t>
    </r>
    <r>
      <rPr>
        <sz val="11"/>
        <rFont val="ＭＳ Ｐゴシック"/>
        <family val="3"/>
        <charset val="128"/>
      </rPr>
      <t>2.1.2外壁</t>
    </r>
    <rPh sb="7" eb="9">
      <t>ガイヘキ</t>
    </rPh>
    <phoneticPr fontId="4"/>
  </si>
  <si>
    <r>
      <t>Q</t>
    </r>
    <r>
      <rPr>
        <vertAlign val="subscript"/>
        <sz val="11"/>
        <rFont val="ＭＳ Ｐゴシック"/>
        <family val="3"/>
        <charset val="128"/>
      </rPr>
      <t>H</t>
    </r>
    <r>
      <rPr>
        <sz val="11"/>
        <rFont val="ＭＳ Ｐゴシック"/>
        <family val="3"/>
        <charset val="128"/>
      </rPr>
      <t>2.1.3屋根</t>
    </r>
    <rPh sb="7" eb="9">
      <t>ヤネ</t>
    </rPh>
    <phoneticPr fontId="4"/>
  </si>
  <si>
    <r>
      <t>Q</t>
    </r>
    <r>
      <rPr>
        <vertAlign val="subscript"/>
        <sz val="11"/>
        <rFont val="ＭＳ Ｐゴシック"/>
        <family val="3"/>
        <charset val="128"/>
      </rPr>
      <t>H</t>
    </r>
    <r>
      <rPr>
        <sz val="11"/>
        <rFont val="ＭＳ Ｐゴシック"/>
        <family val="3"/>
        <charset val="128"/>
      </rPr>
      <t>2.2.2管理体制</t>
    </r>
    <rPh sb="7" eb="9">
      <t>カンリ</t>
    </rPh>
    <rPh sb="9" eb="11">
      <t>タイセイ</t>
    </rPh>
    <phoneticPr fontId="4"/>
  </si>
  <si>
    <r>
      <t>a.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4"/>
  </si>
  <si>
    <r>
      <t>■CO</t>
    </r>
    <r>
      <rPr>
        <b/>
        <vertAlign val="subscript"/>
        <sz val="16"/>
        <rFont val="ＭＳ Ｐゴシック"/>
        <family val="3"/>
        <charset val="128"/>
      </rPr>
      <t>2</t>
    </r>
    <r>
      <rPr>
        <b/>
        <sz val="16"/>
        <rFont val="ＭＳ Ｐゴシック"/>
        <family val="3"/>
        <charset val="128"/>
      </rPr>
      <t>データベース</t>
    </r>
    <phoneticPr fontId="4"/>
  </si>
  <si>
    <r>
      <t>Q</t>
    </r>
    <r>
      <rPr>
        <vertAlign val="subscript"/>
        <sz val="11"/>
        <rFont val="ＭＳ Ｐゴシック"/>
        <family val="3"/>
        <charset val="128"/>
      </rPr>
      <t>H</t>
    </r>
    <r>
      <rPr>
        <sz val="11"/>
        <rFont val="ＭＳ Ｐゴシック"/>
        <family val="3"/>
        <charset val="128"/>
      </rPr>
      <t>2.1.1 躯体</t>
    </r>
    <rPh sb="8" eb="10">
      <t>クタイ</t>
    </rPh>
    <phoneticPr fontId="4"/>
  </si>
  <si>
    <r>
      <t>b.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4"/>
  </si>
  <si>
    <r>
      <t>Q</t>
    </r>
    <r>
      <rPr>
        <vertAlign val="subscript"/>
        <sz val="11"/>
        <rFont val="ＭＳ Ｐゴシック"/>
        <family val="3"/>
        <charset val="128"/>
      </rPr>
      <t>H</t>
    </r>
    <r>
      <rPr>
        <sz val="11"/>
        <rFont val="ＭＳ Ｐゴシック"/>
        <family val="3"/>
        <charset val="128"/>
      </rPr>
      <t>2.1.2　外壁
Q</t>
    </r>
    <r>
      <rPr>
        <vertAlign val="subscript"/>
        <sz val="11"/>
        <rFont val="ＭＳ Ｐゴシック"/>
        <family val="3"/>
        <charset val="128"/>
      </rPr>
      <t>H</t>
    </r>
    <r>
      <rPr>
        <sz val="11"/>
        <rFont val="ＭＳ Ｐゴシック"/>
        <family val="3"/>
        <charset val="128"/>
      </rPr>
      <t>2.1.2　屋根</t>
    </r>
    <rPh sb="8" eb="10">
      <t>ガイヘキ</t>
    </rPh>
    <rPh sb="19" eb="21">
      <t>ヤネ</t>
    </rPh>
    <phoneticPr fontId="4"/>
  </si>
  <si>
    <t>①</t>
  </si>
  <si>
    <t>②</t>
  </si>
  <si>
    <t>③</t>
  </si>
  <si>
    <t>④</t>
  </si>
  <si>
    <t>⑤</t>
  </si>
  <si>
    <t>その他</t>
    <rPh sb="2" eb="3">
      <t>ホカ</t>
    </rPh>
    <phoneticPr fontId="4"/>
  </si>
  <si>
    <t>更新回数</t>
    <rPh sb="0" eb="2">
      <t>コウシン</t>
    </rPh>
    <rPh sb="2" eb="4">
      <t>カイスウ</t>
    </rPh>
    <phoneticPr fontId="4"/>
  </si>
  <si>
    <t>更新に伴うCO2排出量</t>
    <rPh sb="0" eb="2">
      <t>コウシン</t>
    </rPh>
    <rPh sb="3" eb="4">
      <t>トモナ</t>
    </rPh>
    <rPh sb="8" eb="10">
      <t>ハイシュツ</t>
    </rPh>
    <rPh sb="10" eb="11">
      <t>リョウ</t>
    </rPh>
    <phoneticPr fontId="4"/>
  </si>
  <si>
    <t>太陽光パネル</t>
    <rPh sb="0" eb="3">
      <t>タイヨウコウ</t>
    </rPh>
    <phoneticPr fontId="4"/>
  </si>
  <si>
    <t>kg-CO2/kg</t>
    <phoneticPr fontId="4"/>
  </si>
  <si>
    <t>kg-CO2/kg</t>
    <phoneticPr fontId="4"/>
  </si>
  <si>
    <t>太陽熱給湯器</t>
    <rPh sb="0" eb="3">
      <t>タイヨウネツ</t>
    </rPh>
    <rPh sb="3" eb="6">
      <t>キュウトウキ</t>
    </rPh>
    <phoneticPr fontId="4"/>
  </si>
  <si>
    <t>燃料電池</t>
    <rPh sb="0" eb="2">
      <t>ネンリョウ</t>
    </rPh>
    <rPh sb="2" eb="4">
      <t>デンチ</t>
    </rPh>
    <phoneticPr fontId="4"/>
  </si>
  <si>
    <t>エコキュート</t>
    <phoneticPr fontId="4"/>
  </si>
  <si>
    <t>Ｃ</t>
  </si>
  <si>
    <t>ａ</t>
  </si>
  <si>
    <t>Ａ</t>
  </si>
  <si>
    <t>Ｂ</t>
  </si>
  <si>
    <t>ｂ</t>
  </si>
  <si>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4"/>
  </si>
  <si>
    <t>設備の方式</t>
  </si>
  <si>
    <t>評価建物</t>
    <rPh sb="0" eb="2">
      <t>ヒョウカ</t>
    </rPh>
    <rPh sb="2" eb="4">
      <t>タテモノ</t>
    </rPh>
    <phoneticPr fontId="4"/>
  </si>
  <si>
    <t>地域区分</t>
  </si>
  <si>
    <t>暖房</t>
  </si>
  <si>
    <t>冷房</t>
  </si>
  <si>
    <t>評価ﾚﾍﾞﾙ</t>
    <phoneticPr fontId="4"/>
  </si>
  <si>
    <t>Ａａ0</t>
    <phoneticPr fontId="4"/>
  </si>
  <si>
    <t>レベル１</t>
  </si>
  <si>
    <t>Ａａ1</t>
    <phoneticPr fontId="4"/>
  </si>
  <si>
    <t>Ａｂ0</t>
    <phoneticPr fontId="4"/>
  </si>
  <si>
    <t>Ａｂ1</t>
    <phoneticPr fontId="4"/>
  </si>
  <si>
    <t>Ｂａ0</t>
    <phoneticPr fontId="4"/>
  </si>
  <si>
    <t>Ｂａ1</t>
    <phoneticPr fontId="4"/>
  </si>
  <si>
    <t>Ｃａ0</t>
    <phoneticPr fontId="4"/>
  </si>
  <si>
    <t>Ｃａ1</t>
    <phoneticPr fontId="4"/>
  </si>
  <si>
    <t>Ｃｂ0</t>
    <phoneticPr fontId="4"/>
  </si>
  <si>
    <t>Ｃｂ1</t>
    <phoneticPr fontId="4"/>
  </si>
  <si>
    <t>Ｂｂ0</t>
    <phoneticPr fontId="4"/>
  </si>
  <si>
    <t>Ｂｂ1</t>
    <phoneticPr fontId="4"/>
  </si>
  <si>
    <t>一次エネ消費量　MJ/年</t>
    <phoneticPr fontId="4"/>
  </si>
  <si>
    <t>参照建物①</t>
    <rPh sb="0" eb="2">
      <t>サンショウ</t>
    </rPh>
    <rPh sb="2" eb="4">
      <t>タテモノ</t>
    </rPh>
    <phoneticPr fontId="4"/>
  </si>
  <si>
    <t>評価建物②</t>
    <rPh sb="0" eb="2">
      <t>ヒョウカ</t>
    </rPh>
    <rPh sb="2" eb="4">
      <t>タテモノ</t>
    </rPh>
    <phoneticPr fontId="4"/>
  </si>
  <si>
    <r>
      <t>kg-CO</t>
    </r>
    <r>
      <rPr>
        <vertAlign val="subscript"/>
        <sz val="10"/>
        <rFont val="ＭＳ Ｐゴシック"/>
        <family val="3"/>
        <charset val="128"/>
      </rPr>
      <t>2</t>
    </r>
    <r>
      <rPr>
        <sz val="10"/>
        <rFont val="ＭＳ Ｐゴシック"/>
        <family val="3"/>
        <charset val="128"/>
      </rPr>
      <t>/MJ</t>
    </r>
    <phoneticPr fontId="4"/>
  </si>
  <si>
    <t>床面積</t>
    <rPh sb="0" eb="3">
      <t>ユカメンセキ</t>
    </rPh>
    <phoneticPr fontId="4"/>
  </si>
  <si>
    <t>一次エネ消費量</t>
    <rPh sb="0" eb="2">
      <t>イチジ</t>
    </rPh>
    <rPh sb="4" eb="7">
      <t>ショウヒリョウ</t>
    </rPh>
    <phoneticPr fontId="4"/>
  </si>
  <si>
    <r>
      <t>kg-CO</t>
    </r>
    <r>
      <rPr>
        <vertAlign val="subscript"/>
        <sz val="10"/>
        <rFont val="ＭＳ Ｐゴシック"/>
        <family val="3"/>
        <charset val="128"/>
      </rPr>
      <t>2</t>
    </r>
    <r>
      <rPr>
        <sz val="10"/>
        <rFont val="ＭＳ Ｐゴシック"/>
        <family val="3"/>
        <charset val="128"/>
      </rPr>
      <t>/MJ</t>
    </r>
    <phoneticPr fontId="4"/>
  </si>
  <si>
    <t>評価建物③</t>
    <rPh sb="0" eb="2">
      <t>ヒョウカ</t>
    </rPh>
    <rPh sb="2" eb="4">
      <t>タテモノ</t>
    </rPh>
    <phoneticPr fontId="4"/>
  </si>
  <si>
    <t>2-2.　導入設備に係るCO2排出量</t>
    <rPh sb="5" eb="7">
      <t>ドウニュウ</t>
    </rPh>
    <rPh sb="7" eb="9">
      <t>セツビ</t>
    </rPh>
    <rPh sb="10" eb="11">
      <t>カカ</t>
    </rPh>
    <rPh sb="15" eb="17">
      <t>ハイシュツ</t>
    </rPh>
    <rPh sb="17" eb="18">
      <t>リョウ</t>
    </rPh>
    <phoneticPr fontId="4"/>
  </si>
  <si>
    <t>エコキュート</t>
  </si>
  <si>
    <t>kg-CO2/kg</t>
  </si>
  <si>
    <t>年</t>
    <rPh sb="0" eb="1">
      <t>ネン</t>
    </rPh>
    <phoneticPr fontId="4"/>
  </si>
  <si>
    <t>寿命</t>
    <rPh sb="0" eb="2">
      <t>ジュミョウ</t>
    </rPh>
    <phoneticPr fontId="4"/>
  </si>
  <si>
    <t>更新周期</t>
    <rPh sb="0" eb="2">
      <t>コウシン</t>
    </rPh>
    <rPh sb="2" eb="4">
      <t>シュウキ</t>
    </rPh>
    <phoneticPr fontId="4"/>
  </si>
  <si>
    <t>年</t>
    <rPh sb="0" eb="1">
      <t>ネン</t>
    </rPh>
    <phoneticPr fontId="4"/>
  </si>
  <si>
    <t>設備の更新周期</t>
    <rPh sb="0" eb="2">
      <t>セツビ</t>
    </rPh>
    <rPh sb="3" eb="5">
      <t>コウシン</t>
    </rPh>
    <rPh sb="5" eb="7">
      <t>シュウキ</t>
    </rPh>
    <phoneticPr fontId="4"/>
  </si>
  <si>
    <t>1-2.　導入設備に係るCO2排出量</t>
    <rPh sb="5" eb="7">
      <t>ドウニュウ</t>
    </rPh>
    <rPh sb="7" eb="9">
      <t>セツビ</t>
    </rPh>
    <rPh sb="10" eb="11">
      <t>カカ</t>
    </rPh>
    <rPh sb="15" eb="17">
      <t>ハイシュツ</t>
    </rPh>
    <rPh sb="17" eb="18">
      <t>リョウ</t>
    </rPh>
    <phoneticPr fontId="4"/>
  </si>
  <si>
    <t>導入重量　kg</t>
    <rPh sb="0" eb="2">
      <t>ドウニュウ</t>
    </rPh>
    <rPh sb="2" eb="4">
      <t>ジュウリョウ</t>
    </rPh>
    <phoneticPr fontId="4"/>
  </si>
  <si>
    <t>CO2原単位　kg-CO2/kg</t>
    <rPh sb="3" eb="6">
      <t>ゲンタンイ</t>
    </rPh>
    <phoneticPr fontId="4"/>
  </si>
  <si>
    <t>kg-CO2</t>
    <phoneticPr fontId="4"/>
  </si>
  <si>
    <t>1-2.　合計の計算</t>
    <rPh sb="5" eb="7">
      <t>ゴウケイ</t>
    </rPh>
    <rPh sb="8" eb="10">
      <t>ケイサン</t>
    </rPh>
    <phoneticPr fontId="4"/>
  </si>
  <si>
    <t>2-2.　合計の計算</t>
    <rPh sb="5" eb="7">
      <t>ゴウケイ</t>
    </rPh>
    <rPh sb="8" eb="10">
      <t>ケイサン</t>
    </rPh>
    <phoneticPr fontId="4"/>
  </si>
  <si>
    <t>評価対象（③）</t>
    <phoneticPr fontId="4"/>
  </si>
  <si>
    <r>
      <t>ｃ　居住時のCO</t>
    </r>
    <r>
      <rPr>
        <b/>
        <vertAlign val="subscript"/>
        <sz val="11"/>
        <rFont val="ＭＳ Ｐゴシック"/>
        <family val="3"/>
        <charset val="128"/>
      </rPr>
      <t>2</t>
    </r>
    <r>
      <rPr>
        <b/>
        <sz val="11"/>
        <rFont val="ＭＳ Ｐゴシック"/>
        <family val="3"/>
        <charset val="128"/>
      </rPr>
      <t>排出量算出のための基準値</t>
    </r>
    <rPh sb="2" eb="4">
      <t>キョジュウ</t>
    </rPh>
    <rPh sb="4" eb="5">
      <t>ジ</t>
    </rPh>
    <rPh sb="9" eb="11">
      <t>ハイシュツ</t>
    </rPh>
    <rPh sb="11" eb="12">
      <t>リョウ</t>
    </rPh>
    <rPh sb="12" eb="14">
      <t>サンシュツ</t>
    </rPh>
    <rPh sb="18" eb="21">
      <t>キジュンチ</t>
    </rPh>
    <phoneticPr fontId="4"/>
  </si>
  <si>
    <r>
      <t>ｄ.　ライフサイクルCO</t>
    </r>
    <r>
      <rPr>
        <b/>
        <vertAlign val="subscript"/>
        <sz val="11"/>
        <rFont val="ＭＳ Ｐゴシック"/>
        <family val="3"/>
        <charset val="128"/>
      </rPr>
      <t>2</t>
    </r>
    <r>
      <rPr>
        <b/>
        <sz val="11"/>
        <rFont val="ＭＳ Ｐゴシック"/>
        <family val="3"/>
        <charset val="128"/>
      </rPr>
      <t>算定条件</t>
    </r>
    <rPh sb="13" eb="15">
      <t>サンテイ</t>
    </rPh>
    <rPh sb="15" eb="17">
      <t>ジョウケン</t>
    </rPh>
    <phoneticPr fontId="4"/>
  </si>
  <si>
    <t>電力（実排出係数）</t>
    <rPh sb="0" eb="2">
      <t>デンリョク</t>
    </rPh>
    <rPh sb="3" eb="4">
      <t>ジツ</t>
    </rPh>
    <rPh sb="4" eb="6">
      <t>ハイシュツ</t>
    </rPh>
    <rPh sb="6" eb="8">
      <t>ケイスウ</t>
    </rPh>
    <phoneticPr fontId="3"/>
  </si>
  <si>
    <r>
      <t>ライフサイクルCO</t>
    </r>
    <r>
      <rPr>
        <b/>
        <vertAlign val="subscript"/>
        <sz val="12"/>
        <color indexed="9"/>
        <rFont val="ＭＳ Ｐゴシック"/>
        <family val="3"/>
        <charset val="128"/>
      </rPr>
      <t>2</t>
    </r>
    <r>
      <rPr>
        <b/>
        <sz val="12"/>
        <color indexed="9"/>
        <rFont val="ＭＳ Ｐゴシック"/>
        <family val="3"/>
        <charset val="128"/>
      </rPr>
      <t>計算シート（戸建標準計算用）</t>
    </r>
    <rPh sb="10" eb="12">
      <t>ケイサン</t>
    </rPh>
    <rPh sb="16" eb="18">
      <t>コダテ</t>
    </rPh>
    <rPh sb="18" eb="20">
      <t>ヒョウジュン</t>
    </rPh>
    <rPh sb="20" eb="22">
      <t>ケイサン</t>
    </rPh>
    <rPh sb="22" eb="23">
      <t>ヨウ</t>
    </rPh>
    <phoneticPr fontId="4"/>
  </si>
  <si>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4"/>
  </si>
  <si>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4"/>
  </si>
  <si>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4"/>
  </si>
  <si>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4"/>
  </si>
  <si>
    <r>
      <t>3.　居住時のエネルギーに係るCO</t>
    </r>
    <r>
      <rPr>
        <b/>
        <vertAlign val="subscript"/>
        <sz val="11"/>
        <rFont val="ＭＳ Ｐゴシック"/>
        <family val="3"/>
        <charset val="128"/>
      </rPr>
      <t>2</t>
    </r>
    <r>
      <rPr>
        <b/>
        <sz val="11"/>
        <rFont val="ＭＳ Ｐゴシック"/>
        <family val="3"/>
        <charset val="128"/>
      </rPr>
      <t>排出量</t>
    </r>
    <rPh sb="3" eb="5">
      <t>キョジュウ</t>
    </rPh>
    <rPh sb="5" eb="6">
      <t>ジ</t>
    </rPh>
    <rPh sb="13" eb="14">
      <t>カカ</t>
    </rPh>
    <rPh sb="18" eb="20">
      <t>ハイシュツ</t>
    </rPh>
    <rPh sb="20" eb="21">
      <t>リョウ</t>
    </rPh>
    <phoneticPr fontId="4"/>
  </si>
  <si>
    <r>
      <t>4.　ライフサイクルCO</t>
    </r>
    <r>
      <rPr>
        <b/>
        <vertAlign val="subscript"/>
        <sz val="11"/>
        <rFont val="ＭＳ Ｐゴシック"/>
        <family val="3"/>
        <charset val="128"/>
      </rPr>
      <t>2</t>
    </r>
    <r>
      <rPr>
        <b/>
        <sz val="11"/>
        <rFont val="ＭＳ Ｐゴシック"/>
        <family val="3"/>
        <charset val="128"/>
      </rPr>
      <t>の計算</t>
    </r>
    <rPh sb="14" eb="16">
      <t>ケイサン</t>
    </rPh>
    <phoneticPr fontId="4"/>
  </si>
  <si>
    <t>太陽光発電等エネルギー総量（③ｵﾝｻｲﾄの取組）</t>
  </si>
  <si>
    <t>「－」の場合</t>
    <phoneticPr fontId="4"/>
  </si>
  <si>
    <t>MJ/kWhで換算した値（H28建築物省エネ法告示全日平均）</t>
    <rPh sb="7" eb="9">
      <t>カンサン</t>
    </rPh>
    <rPh sb="11" eb="12">
      <t>アタイ</t>
    </rPh>
    <rPh sb="16" eb="19">
      <t>ケンチクブツ</t>
    </rPh>
    <rPh sb="19" eb="20">
      <t>ショウ</t>
    </rPh>
    <rPh sb="22" eb="23">
      <t>ホウ</t>
    </rPh>
    <rPh sb="23" eb="25">
      <t>コクジ</t>
    </rPh>
    <rPh sb="25" eb="26">
      <t>ゼン</t>
    </rPh>
    <rPh sb="26" eb="27">
      <t>ヒ</t>
    </rPh>
    <rPh sb="27" eb="29">
      <t>ヘイキン</t>
    </rPh>
    <phoneticPr fontId="3"/>
  </si>
  <si>
    <t>レベル３</t>
    <phoneticPr fontId="4"/>
  </si>
  <si>
    <t>Ａａ3</t>
    <phoneticPr fontId="4"/>
  </si>
  <si>
    <t>Ａｂ3</t>
    <phoneticPr fontId="4"/>
  </si>
  <si>
    <t>Ｂａ3</t>
    <phoneticPr fontId="4"/>
  </si>
  <si>
    <t>Ｂｂ3</t>
    <phoneticPr fontId="4"/>
  </si>
  <si>
    <t>Ｃａ3</t>
    <phoneticPr fontId="4"/>
  </si>
  <si>
    <t>Ｃｂ3</t>
    <phoneticPr fontId="4"/>
  </si>
  <si>
    <r>
      <t>(t-CO</t>
    </r>
    <r>
      <rPr>
        <vertAlign val="subscript"/>
        <sz val="10"/>
        <rFont val="ＭＳ Ｐゴシック"/>
        <family val="3"/>
        <charset val="128"/>
      </rPr>
      <t>2</t>
    </r>
    <r>
      <rPr>
        <sz val="10"/>
        <rFont val="ＭＳ Ｐゴシック"/>
        <family val="3"/>
        <charset val="128"/>
      </rPr>
      <t>/kWh)</t>
    </r>
    <phoneticPr fontId="4"/>
  </si>
  <si>
    <r>
      <t>◆CO</t>
    </r>
    <r>
      <rPr>
        <vertAlign val="subscript"/>
        <sz val="10"/>
        <rFont val="ＭＳ Ｐゴシック"/>
        <family val="3"/>
        <charset val="128"/>
      </rPr>
      <t>2</t>
    </r>
    <r>
      <rPr>
        <sz val="10"/>
        <rFont val="ＭＳ Ｐゴシック"/>
        <family val="3"/>
        <charset val="128"/>
      </rPr>
      <t>計算に利用可能な電気の排出係数
(1) 算定省令に基づく電気事業者ごとの実排出係数、
     および電気事業者等より公表される調整後排出係数</t>
    </r>
    <phoneticPr fontId="4"/>
  </si>
  <si>
    <t>201●年●月●日</t>
    <rPh sb="4" eb="5">
      <t>ネン</t>
    </rPh>
    <rPh sb="6" eb="7">
      <t>ガツ</t>
    </rPh>
    <rPh sb="8" eb="9">
      <t>ニチ</t>
    </rPh>
    <phoneticPr fontId="4"/>
  </si>
  <si>
    <r>
      <t>CO</t>
    </r>
    <r>
      <rPr>
        <vertAlign val="subscript"/>
        <sz val="9"/>
        <rFont val="ＭＳ Ｐゴシック"/>
        <family val="3"/>
        <charset val="128"/>
      </rPr>
      <t>2</t>
    </r>
    <r>
      <rPr>
        <sz val="9"/>
        <rFont val="ＭＳ Ｐゴシック"/>
        <family val="3"/>
        <charset val="128"/>
      </rPr>
      <t>換算値</t>
    </r>
    <rPh sb="3" eb="5">
      <t>カンサン</t>
    </rPh>
    <rPh sb="5" eb="6">
      <t>チ</t>
    </rPh>
    <phoneticPr fontId="4"/>
  </si>
  <si>
    <r>
      <t>kg-CO</t>
    </r>
    <r>
      <rPr>
        <vertAlign val="subscript"/>
        <sz val="10"/>
        <rFont val="ＭＳ Ｐゴシック"/>
        <family val="3"/>
        <charset val="128"/>
      </rPr>
      <t>2</t>
    </r>
    <r>
      <rPr>
        <sz val="10"/>
        <rFont val="ＭＳ Ｐゴシック"/>
        <family val="3"/>
        <charset val="128"/>
      </rPr>
      <t>/MJ</t>
    </r>
    <phoneticPr fontId="4"/>
  </si>
  <si>
    <r>
      <t>kg-CO</t>
    </r>
    <r>
      <rPr>
        <vertAlign val="subscript"/>
        <sz val="10"/>
        <rFont val="ＭＳ Ｐゴシック"/>
        <family val="3"/>
        <charset val="128"/>
      </rPr>
      <t>2</t>
    </r>
    <r>
      <rPr>
        <sz val="10"/>
        <rFont val="ＭＳ Ｐゴシック"/>
        <family val="3"/>
        <charset val="128"/>
      </rPr>
      <t>/MJ</t>
    </r>
    <phoneticPr fontId="4"/>
  </si>
  <si>
    <r>
      <t>kg-CO</t>
    </r>
    <r>
      <rPr>
        <vertAlign val="subscript"/>
        <sz val="10"/>
        <rFont val="ＭＳ Ｐゴシック"/>
        <family val="3"/>
        <charset val="128"/>
      </rPr>
      <t>2</t>
    </r>
    <r>
      <rPr>
        <sz val="10"/>
        <rFont val="ＭＳ Ｐゴシック"/>
        <family val="3"/>
        <charset val="128"/>
      </rPr>
      <t>/MJ</t>
    </r>
    <phoneticPr fontId="4"/>
  </si>
  <si>
    <r>
      <t>kg-CO</t>
    </r>
    <r>
      <rPr>
        <vertAlign val="subscript"/>
        <sz val="10"/>
        <rFont val="ＭＳ Ｐゴシック"/>
        <family val="3"/>
        <charset val="128"/>
      </rPr>
      <t>2</t>
    </r>
    <r>
      <rPr>
        <sz val="10"/>
        <rFont val="ＭＳ Ｐゴシック"/>
        <family val="3"/>
        <charset val="128"/>
      </rPr>
      <t>/kWh）</t>
    </r>
    <phoneticPr fontId="4"/>
  </si>
  <si>
    <r>
      <t>LR</t>
    </r>
    <r>
      <rPr>
        <b/>
        <vertAlign val="subscript"/>
        <sz val="10"/>
        <rFont val="ＭＳ Ｐゴシック"/>
        <family val="3"/>
        <charset val="128"/>
      </rPr>
      <t>H</t>
    </r>
    <r>
      <rPr>
        <b/>
        <sz val="10"/>
        <rFont val="ＭＳ Ｐゴシック"/>
        <family val="3"/>
        <charset val="128"/>
      </rPr>
      <t>1.1.1 仕様基準評価の場合のCO</t>
    </r>
    <r>
      <rPr>
        <b/>
        <vertAlign val="subscript"/>
        <sz val="10"/>
        <rFont val="ＭＳ Ｐゴシック"/>
        <family val="3"/>
        <charset val="128"/>
      </rPr>
      <t>2</t>
    </r>
    <r>
      <rPr>
        <b/>
        <sz val="10"/>
        <rFont val="ＭＳ Ｐゴシック"/>
        <family val="3"/>
        <charset val="128"/>
      </rPr>
      <t>排出量算出に用いる一次エネルギー消費量</t>
    </r>
    <rPh sb="9" eb="11">
      <t>シヨウ</t>
    </rPh>
    <rPh sb="11" eb="13">
      <t>キジュン</t>
    </rPh>
    <rPh sb="13" eb="15">
      <t>ヒョウカ</t>
    </rPh>
    <rPh sb="16" eb="18">
      <t>バアイ</t>
    </rPh>
    <phoneticPr fontId="4"/>
  </si>
  <si>
    <r>
      <t>LR</t>
    </r>
    <r>
      <rPr>
        <vertAlign val="subscript"/>
        <sz val="10"/>
        <rFont val="ＭＳ Ｐゴシック"/>
        <family val="3"/>
        <charset val="128"/>
      </rPr>
      <t>H</t>
    </r>
    <r>
      <rPr>
        <sz val="10"/>
        <rFont val="ＭＳ Ｐゴシック"/>
        <family val="3"/>
        <charset val="128"/>
      </rPr>
      <t>1.1.1の</t>
    </r>
    <phoneticPr fontId="4"/>
  </si>
  <si>
    <r>
      <t>MJ/年m</t>
    </r>
    <r>
      <rPr>
        <vertAlign val="superscript"/>
        <sz val="10"/>
        <rFont val="ＭＳ Ｐゴシック"/>
        <family val="3"/>
        <charset val="128"/>
      </rPr>
      <t>2</t>
    </r>
    <rPh sb="3" eb="4">
      <t>ネン</t>
    </rPh>
    <phoneticPr fontId="4"/>
  </si>
  <si>
    <r>
      <t>m</t>
    </r>
    <r>
      <rPr>
        <vertAlign val="superscript"/>
        <sz val="10"/>
        <rFont val="ＭＳ Ｐゴシック"/>
        <family val="3"/>
        <charset val="128"/>
      </rPr>
      <t>2</t>
    </r>
    <phoneticPr fontId="4"/>
  </si>
  <si>
    <r>
      <t>m</t>
    </r>
    <r>
      <rPr>
        <vertAlign val="superscript"/>
        <sz val="10"/>
        <rFont val="ＭＳ Ｐゴシック"/>
        <family val="3"/>
        <charset val="128"/>
      </rPr>
      <t>2</t>
    </r>
    <phoneticPr fontId="4"/>
  </si>
  <si>
    <r>
      <t>水の使用に伴うCO</t>
    </r>
    <r>
      <rPr>
        <vertAlign val="subscript"/>
        <sz val="10"/>
        <rFont val="ＭＳ Ｐゴシック"/>
        <family val="3"/>
        <charset val="128"/>
      </rPr>
      <t>2</t>
    </r>
    <r>
      <rPr>
        <sz val="10"/>
        <rFont val="ＭＳ Ｐゴシック"/>
        <family val="3"/>
        <charset val="128"/>
      </rPr>
      <t>排出量</t>
    </r>
    <rPh sb="0" eb="1">
      <t>ミズ</t>
    </rPh>
    <rPh sb="2" eb="4">
      <t>シヨウ</t>
    </rPh>
    <rPh sb="5" eb="6">
      <t>トモナ</t>
    </rPh>
    <rPh sb="10" eb="12">
      <t>ハイシュツ</t>
    </rPh>
    <rPh sb="12" eb="13">
      <t>リョウ</t>
    </rPh>
    <phoneticPr fontId="4"/>
  </si>
  <si>
    <r>
      <t>CO</t>
    </r>
    <r>
      <rPr>
        <vertAlign val="subscript"/>
        <sz val="10"/>
        <rFont val="ＭＳ Ｐゴシック"/>
        <family val="3"/>
        <charset val="128"/>
      </rPr>
      <t>2</t>
    </r>
    <r>
      <rPr>
        <sz val="10"/>
        <rFont val="ＭＳ Ｐゴシック"/>
        <family val="3"/>
        <charset val="128"/>
      </rPr>
      <t>換算係数</t>
    </r>
    <rPh sb="3" eb="5">
      <t>カンサン</t>
    </rPh>
    <rPh sb="5" eb="7">
      <t>ケイスウ</t>
    </rPh>
    <phoneticPr fontId="4"/>
  </si>
  <si>
    <r>
      <t>LR</t>
    </r>
    <r>
      <rPr>
        <vertAlign val="subscript"/>
        <sz val="10"/>
        <rFont val="ＭＳ Ｐゴシック"/>
        <family val="3"/>
        <charset val="128"/>
      </rPr>
      <t>H</t>
    </r>
    <r>
      <rPr>
        <sz val="10"/>
        <rFont val="ＭＳ Ｐゴシック"/>
        <family val="3"/>
        <charset val="128"/>
      </rPr>
      <t>1.1.1　総合的な省エネ</t>
    </r>
    <phoneticPr fontId="4"/>
  </si>
  <si>
    <r>
      <t>仕様基準でLR</t>
    </r>
    <r>
      <rPr>
        <vertAlign val="subscript"/>
        <sz val="10"/>
        <rFont val="ＭＳ Ｐゴシック"/>
        <family val="3"/>
        <charset val="128"/>
      </rPr>
      <t>H</t>
    </r>
    <r>
      <rPr>
        <sz val="10"/>
        <rFont val="ＭＳ Ｐゴシック"/>
        <family val="3"/>
        <charset val="128"/>
      </rPr>
      <t>1.1.1を評価した場合</t>
    </r>
    <rPh sb="0" eb="2">
      <t>シヨウ</t>
    </rPh>
    <rPh sb="2" eb="4">
      <t>キジュン</t>
    </rPh>
    <rPh sb="14" eb="16">
      <t>ヒョウカ</t>
    </rPh>
    <rPh sb="18" eb="20">
      <t>バアイ</t>
    </rPh>
    <phoneticPr fontId="4"/>
  </si>
  <si>
    <r>
      <t>LR</t>
    </r>
    <r>
      <rPr>
        <vertAlign val="subscript"/>
        <sz val="10"/>
        <rFont val="ＭＳ Ｐゴシック"/>
        <family val="3"/>
        <charset val="128"/>
      </rPr>
      <t>H</t>
    </r>
    <r>
      <rPr>
        <sz val="10"/>
        <rFont val="ＭＳ Ｐゴシック"/>
        <family val="3"/>
        <charset val="128"/>
      </rPr>
      <t>1.2.1　節水型設備</t>
    </r>
    <phoneticPr fontId="4"/>
  </si>
  <si>
    <r>
      <t>居住時のCO</t>
    </r>
    <r>
      <rPr>
        <b/>
        <vertAlign val="subscript"/>
        <sz val="11"/>
        <rFont val="ＭＳ Ｐゴシック"/>
        <family val="3"/>
        <charset val="128"/>
      </rPr>
      <t>2</t>
    </r>
    <r>
      <rPr>
        <b/>
        <sz val="11"/>
        <rFont val="ＭＳ Ｐゴシック"/>
        <family val="3"/>
        <charset val="128"/>
      </rPr>
      <t>計算に用いる電気事業者別CO</t>
    </r>
    <r>
      <rPr>
        <b/>
        <vertAlign val="subscript"/>
        <sz val="11"/>
        <rFont val="ＭＳ Ｐゴシック"/>
        <family val="3"/>
        <charset val="128"/>
      </rPr>
      <t>2</t>
    </r>
    <r>
      <rPr>
        <b/>
        <sz val="11"/>
        <rFont val="ＭＳ Ｐゴシック"/>
        <family val="3"/>
        <charset val="128"/>
      </rPr>
      <t>排出係数</t>
    </r>
    <phoneticPr fontId="4"/>
  </si>
  <si>
    <t>①＋②の場合</t>
    <rPh sb="4" eb="6">
      <t>バアイ</t>
    </rPh>
    <phoneticPr fontId="1"/>
  </si>
  <si>
    <t>①＋③の場合</t>
    <rPh sb="4" eb="6">
      <t>バアイ</t>
    </rPh>
    <phoneticPr fontId="1"/>
  </si>
  <si>
    <t>上記のいずれも採用していない</t>
    <rPh sb="0" eb="2">
      <t>ジョウキ</t>
    </rPh>
    <rPh sb="7" eb="9">
      <t>サイヨウ</t>
    </rPh>
    <phoneticPr fontId="1"/>
  </si>
  <si>
    <t>①＋②の場合</t>
  </si>
  <si>
    <t>削減率</t>
    <rPh sb="0" eb="2">
      <t>サクゲン</t>
    </rPh>
    <rPh sb="2" eb="3">
      <t>リツ</t>
    </rPh>
    <phoneticPr fontId="1"/>
  </si>
  <si>
    <t>削減率</t>
    <rPh sb="0" eb="2">
      <t>サクゲン</t>
    </rPh>
    <rPh sb="2" eb="3">
      <t>リツ</t>
    </rPh>
    <phoneticPr fontId="4"/>
  </si>
  <si>
    <t>U値</t>
    <rPh sb="1" eb="2">
      <t>チ</t>
    </rPh>
    <phoneticPr fontId="1"/>
  </si>
  <si>
    <t>ηAC値</t>
    <rPh sb="3" eb="4">
      <t>チ</t>
    </rPh>
    <phoneticPr fontId="1"/>
  </si>
  <si>
    <t>■構造躯体</t>
    <rPh sb="1" eb="3">
      <t>コウゾウ</t>
    </rPh>
    <rPh sb="3" eb="5">
      <t>クタイ</t>
    </rPh>
    <phoneticPr fontId="1"/>
  </si>
  <si>
    <t>レベル3</t>
  </si>
  <si>
    <t>基準</t>
    <rPh sb="0" eb="2">
      <t>キジュン</t>
    </rPh>
    <phoneticPr fontId="1"/>
  </si>
  <si>
    <t>日本住宅性能表示基準「3-1 劣化対策等級（構造躯体等）」における等級１を満たす。</t>
    <rPh sb="0" eb="2">
      <t>ニホン</t>
    </rPh>
    <rPh sb="2" eb="4">
      <t>ジュウタク</t>
    </rPh>
    <rPh sb="4" eb="6">
      <t>セイノウ</t>
    </rPh>
    <rPh sb="6" eb="8">
      <t>ヒョウジ</t>
    </rPh>
    <rPh sb="8" eb="10">
      <t>キジュン</t>
    </rPh>
    <rPh sb="15" eb="17">
      <t>レッカ</t>
    </rPh>
    <rPh sb="17" eb="19">
      <t>タイサク</t>
    </rPh>
    <rPh sb="19" eb="21">
      <t>トウキュウ</t>
    </rPh>
    <rPh sb="22" eb="24">
      <t>コウゾウ</t>
    </rPh>
    <rPh sb="24" eb="26">
      <t>クタイ</t>
    </rPh>
    <rPh sb="26" eb="27">
      <t>ナド</t>
    </rPh>
    <rPh sb="33" eb="35">
      <t>トウキュウ</t>
    </rPh>
    <rPh sb="37" eb="38">
      <t>ミ</t>
    </rPh>
    <phoneticPr fontId="1"/>
  </si>
  <si>
    <t>日本住宅性能表示基準「3-1 劣化対策等級（構造躯体等）」における等級２を満たす。</t>
    <rPh sb="0" eb="2">
      <t>ニホン</t>
    </rPh>
    <rPh sb="2" eb="4">
      <t>ジュウタク</t>
    </rPh>
    <rPh sb="4" eb="6">
      <t>セイノウ</t>
    </rPh>
    <rPh sb="6" eb="8">
      <t>ヒョウジ</t>
    </rPh>
    <rPh sb="8" eb="10">
      <t>キジュン</t>
    </rPh>
    <rPh sb="15" eb="17">
      <t>レッカ</t>
    </rPh>
    <rPh sb="17" eb="19">
      <t>タイサク</t>
    </rPh>
    <rPh sb="19" eb="21">
      <t>トウキュウ</t>
    </rPh>
    <rPh sb="22" eb="24">
      <t>コウゾウ</t>
    </rPh>
    <rPh sb="24" eb="26">
      <t>クタイ</t>
    </rPh>
    <rPh sb="26" eb="27">
      <t>ナド</t>
    </rPh>
    <rPh sb="33" eb="35">
      <t>トウキュウ</t>
    </rPh>
    <rPh sb="37" eb="38">
      <t>ミ</t>
    </rPh>
    <phoneticPr fontId="1"/>
  </si>
  <si>
    <t>日本住宅性能表示基準「3-1 劣化対策等級（構造躯体等）」における等級３を満たす。</t>
    <rPh sb="0" eb="2">
      <t>ニホン</t>
    </rPh>
    <rPh sb="2" eb="4">
      <t>ジュウタク</t>
    </rPh>
    <rPh sb="4" eb="6">
      <t>セイノウ</t>
    </rPh>
    <rPh sb="6" eb="8">
      <t>ヒョウジ</t>
    </rPh>
    <rPh sb="8" eb="10">
      <t>キジュン</t>
    </rPh>
    <rPh sb="15" eb="17">
      <t>レッカ</t>
    </rPh>
    <rPh sb="17" eb="19">
      <t>タイサク</t>
    </rPh>
    <rPh sb="19" eb="21">
      <t>トウキュウ</t>
    </rPh>
    <rPh sb="22" eb="24">
      <t>コウゾウ</t>
    </rPh>
    <rPh sb="24" eb="26">
      <t>クタイ</t>
    </rPh>
    <rPh sb="26" eb="27">
      <t>ナド</t>
    </rPh>
    <rPh sb="33" eb="35">
      <t>トウキュウ</t>
    </rPh>
    <rPh sb="37" eb="38">
      <t>ミ</t>
    </rPh>
    <phoneticPr fontId="1"/>
  </si>
  <si>
    <t>■外壁材</t>
    <rPh sb="1" eb="3">
      <t>ガイヘキ</t>
    </rPh>
    <rPh sb="3" eb="4">
      <t>ザイ</t>
    </rPh>
    <phoneticPr fontId="1"/>
  </si>
  <si>
    <t>取組み</t>
    <rPh sb="0" eb="2">
      <t>トリクミ</t>
    </rPh>
    <phoneticPr fontId="1"/>
  </si>
  <si>
    <t>長期優良住宅認定を取得している。</t>
    <rPh sb="0" eb="2">
      <t>チョウキ</t>
    </rPh>
    <rPh sb="2" eb="4">
      <t>ユウリョウ</t>
    </rPh>
    <rPh sb="4" eb="6">
      <t>ジュウタク</t>
    </rPh>
    <rPh sb="6" eb="8">
      <t>ニンテイ</t>
    </rPh>
    <rPh sb="9" eb="11">
      <t>シュトク</t>
    </rPh>
    <phoneticPr fontId="1"/>
  </si>
  <si>
    <t>定期点検及び維持・補修・交換が適性時期に提供できる仕組みがある。</t>
    <rPh sb="0" eb="2">
      <t>テイキ</t>
    </rPh>
    <rPh sb="2" eb="4">
      <t>テンケン</t>
    </rPh>
    <rPh sb="4" eb="5">
      <t>オヨ</t>
    </rPh>
    <rPh sb="6" eb="8">
      <t>イジ</t>
    </rPh>
    <rPh sb="9" eb="11">
      <t>ホシュウ</t>
    </rPh>
    <rPh sb="12" eb="14">
      <t>コウカン</t>
    </rPh>
    <rPh sb="15" eb="17">
      <t>テキセイ</t>
    </rPh>
    <rPh sb="17" eb="19">
      <t>ジキ</t>
    </rPh>
    <rPh sb="20" eb="22">
      <t>テイキョウ</t>
    </rPh>
    <rPh sb="25" eb="27">
      <t>シク</t>
    </rPh>
    <phoneticPr fontId="1"/>
  </si>
  <si>
    <t>建築時から将来を見据えて、定期的な点検・補修等に関する計画が施されている。</t>
    <rPh sb="0" eb="2">
      <t>ケンチク</t>
    </rPh>
    <rPh sb="2" eb="3">
      <t>ジ</t>
    </rPh>
    <rPh sb="5" eb="7">
      <t>ショウライ</t>
    </rPh>
    <rPh sb="8" eb="10">
      <t>ミス</t>
    </rPh>
    <rPh sb="13" eb="16">
      <t>テイキテキ</t>
    </rPh>
    <rPh sb="17" eb="19">
      <t>テンケン</t>
    </rPh>
    <rPh sb="20" eb="22">
      <t>ホシュウ</t>
    </rPh>
    <rPh sb="22" eb="23">
      <t>ナド</t>
    </rPh>
    <rPh sb="24" eb="25">
      <t>カン</t>
    </rPh>
    <rPh sb="27" eb="29">
      <t>ケイカク</t>
    </rPh>
    <rPh sb="30" eb="31">
      <t>ホドコ</t>
    </rPh>
    <phoneticPr fontId="1"/>
  </si>
  <si>
    <t>住まい手が適切な維持管理を継続するための、情報提供や相談窓口などのサポートの仕組みがある。</t>
    <rPh sb="0" eb="1">
      <t>ス</t>
    </rPh>
    <rPh sb="3" eb="4">
      <t>テ</t>
    </rPh>
    <rPh sb="5" eb="7">
      <t>テキセツ</t>
    </rPh>
    <rPh sb="8" eb="10">
      <t>イジ</t>
    </rPh>
    <rPh sb="10" eb="12">
      <t>カンリ</t>
    </rPh>
    <rPh sb="13" eb="15">
      <t>ケイゾク</t>
    </rPh>
    <rPh sb="21" eb="23">
      <t>ジョウホウ</t>
    </rPh>
    <rPh sb="23" eb="25">
      <t>テイキョウ</t>
    </rPh>
    <rPh sb="26" eb="28">
      <t>ソウダン</t>
    </rPh>
    <rPh sb="28" eb="30">
      <t>マドグチ</t>
    </rPh>
    <rPh sb="38" eb="40">
      <t>シク</t>
    </rPh>
    <phoneticPr fontId="1"/>
  </si>
  <si>
    <t>住宅の基本情報及び建物の維持管理履歴が管理され、何か不具合が生じたときに追跡調査できる。</t>
    <rPh sb="0" eb="2">
      <t>ジュウタク</t>
    </rPh>
    <rPh sb="3" eb="5">
      <t>キホン</t>
    </rPh>
    <rPh sb="5" eb="7">
      <t>ジョウホウ</t>
    </rPh>
    <rPh sb="7" eb="8">
      <t>オヨ</t>
    </rPh>
    <rPh sb="9" eb="11">
      <t>タテモノ</t>
    </rPh>
    <rPh sb="12" eb="14">
      <t>イジ</t>
    </rPh>
    <rPh sb="14" eb="16">
      <t>カンリ</t>
    </rPh>
    <rPh sb="16" eb="18">
      <t>リレキ</t>
    </rPh>
    <rPh sb="19" eb="21">
      <t>カンリ</t>
    </rPh>
    <rPh sb="24" eb="25">
      <t>ナニ</t>
    </rPh>
    <rPh sb="26" eb="29">
      <t>フグアイ</t>
    </rPh>
    <rPh sb="30" eb="31">
      <t>ショウ</t>
    </rPh>
    <rPh sb="36" eb="38">
      <t>ツイセキ</t>
    </rPh>
    <rPh sb="38" eb="40">
      <t>チョウサ</t>
    </rPh>
    <phoneticPr fontId="1"/>
  </si>
  <si>
    <t>外皮性能</t>
    <rPh sb="0" eb="2">
      <t>ガイヒ</t>
    </rPh>
    <rPh sb="2" eb="4">
      <t>セイノウ</t>
    </rPh>
    <phoneticPr fontId="1"/>
  </si>
  <si>
    <t>一次エネ削減率（再エネ無し）</t>
    <rPh sb="0" eb="2">
      <t>イチジ</t>
    </rPh>
    <rPh sb="4" eb="6">
      <t>サクゲン</t>
    </rPh>
    <rPh sb="6" eb="7">
      <t>リツ</t>
    </rPh>
    <rPh sb="8" eb="9">
      <t>サイ</t>
    </rPh>
    <rPh sb="11" eb="12">
      <t>ナ</t>
    </rPh>
    <phoneticPr fontId="1"/>
  </si>
  <si>
    <t>一次エネ削減率（再エネあり）</t>
    <rPh sb="0" eb="2">
      <t>イチジ</t>
    </rPh>
    <rPh sb="4" eb="6">
      <t>サクゲン</t>
    </rPh>
    <rPh sb="6" eb="7">
      <t>リツ</t>
    </rPh>
    <rPh sb="8" eb="9">
      <t>サイ</t>
    </rPh>
    <phoneticPr fontId="1"/>
  </si>
  <si>
    <t>1）基本情報</t>
    <rPh sb="2" eb="4">
      <t>キホン</t>
    </rPh>
    <rPh sb="4" eb="6">
      <t>ジョウホウ</t>
    </rPh>
    <phoneticPr fontId="4"/>
  </si>
  <si>
    <t>2）計算条件</t>
    <rPh sb="2" eb="4">
      <t>ケイサン</t>
    </rPh>
    <rPh sb="4" eb="6">
      <t>ジョウケン</t>
    </rPh>
    <phoneticPr fontId="4"/>
  </si>
  <si>
    <t>ライフサイクル段階別の条件</t>
    <rPh sb="7" eb="9">
      <t>ダンカイ</t>
    </rPh>
    <rPh sb="9" eb="10">
      <t>ベツ</t>
    </rPh>
    <rPh sb="11" eb="13">
      <t>ジョウケン</t>
    </rPh>
    <phoneticPr fontId="4"/>
  </si>
  <si>
    <t>3)　計算結果</t>
    <rPh sb="3" eb="5">
      <t>ケイサン</t>
    </rPh>
    <rPh sb="5" eb="7">
      <t>ケッカ</t>
    </rPh>
    <phoneticPr fontId="4"/>
  </si>
  <si>
    <t>■Webプログラムの計算結果</t>
    <rPh sb="10" eb="12">
      <t>ケイサン</t>
    </rPh>
    <rPh sb="12" eb="14">
      <t>ケッカ</t>
    </rPh>
    <phoneticPr fontId="1"/>
  </si>
  <si>
    <t>ZEH外皮基準</t>
    <rPh sb="3" eb="5">
      <t>ガイヒ</t>
    </rPh>
    <rPh sb="5" eb="7">
      <t>キジュン</t>
    </rPh>
    <phoneticPr fontId="59"/>
  </si>
  <si>
    <t>地域</t>
    <rPh sb="0" eb="2">
      <t>チイキ</t>
    </rPh>
    <phoneticPr fontId="59"/>
  </si>
  <si>
    <t>UA</t>
    <phoneticPr fontId="59"/>
  </si>
  <si>
    <t>ηAC</t>
    <phoneticPr fontId="59"/>
  </si>
  <si>
    <t>-</t>
    <phoneticPr fontId="59"/>
  </si>
  <si>
    <t>基準値</t>
    <rPh sb="0" eb="3">
      <t>キジュンチ</t>
    </rPh>
    <phoneticPr fontId="4"/>
  </si>
  <si>
    <t>NG</t>
    <phoneticPr fontId="4"/>
  </si>
  <si>
    <t>OK</t>
    <phoneticPr fontId="4"/>
  </si>
  <si>
    <t>ZEH判定</t>
    <rPh sb="3" eb="5">
      <t>ハンテイ</t>
    </rPh>
    <phoneticPr fontId="59"/>
  </si>
  <si>
    <t>判定</t>
    <rPh sb="0" eb="2">
      <t>ハンテイ</t>
    </rPh>
    <phoneticPr fontId="59"/>
  </si>
  <si>
    <t>基準一次（その他除く）</t>
    <rPh sb="0" eb="2">
      <t>キジュン</t>
    </rPh>
    <rPh sb="2" eb="4">
      <t>イチジ</t>
    </rPh>
    <rPh sb="7" eb="8">
      <t>タ</t>
    </rPh>
    <rPh sb="8" eb="9">
      <t>ノゾ</t>
    </rPh>
    <phoneticPr fontId="59"/>
  </si>
  <si>
    <t>Ess</t>
    <phoneticPr fontId="59"/>
  </si>
  <si>
    <t>R</t>
    <phoneticPr fontId="59"/>
  </si>
  <si>
    <t>Stotal÷Ess</t>
    <phoneticPr fontId="59"/>
  </si>
  <si>
    <t>発電量(コジェネ）</t>
    <rPh sb="0" eb="2">
      <t>ハツデン</t>
    </rPh>
    <rPh sb="2" eb="3">
      <t>リョウ</t>
    </rPh>
    <phoneticPr fontId="59"/>
  </si>
  <si>
    <t>Ecgs</t>
    <phoneticPr fontId="59"/>
  </si>
  <si>
    <t>R'</t>
    <phoneticPr fontId="59"/>
  </si>
  <si>
    <t>Ssubtotal÷Ess</t>
    <phoneticPr fontId="59"/>
  </si>
  <si>
    <t>Etotal</t>
    <phoneticPr fontId="59"/>
  </si>
  <si>
    <t>↓</t>
    <phoneticPr fontId="59"/>
  </si>
  <si>
    <t>発電量(太陽光）</t>
    <rPh sb="0" eb="2">
      <t>ハツデン</t>
    </rPh>
    <rPh sb="2" eb="3">
      <t>リョウ</t>
    </rPh>
    <rPh sb="4" eb="7">
      <t>タイヨウコウ</t>
    </rPh>
    <phoneticPr fontId="59"/>
  </si>
  <si>
    <t>EPVC'</t>
    <phoneticPr fontId="59"/>
  </si>
  <si>
    <t>ZEH一次エネ判定</t>
    <rPh sb="3" eb="5">
      <t>イチジ</t>
    </rPh>
    <rPh sb="7" eb="9">
      <t>ハンテイ</t>
    </rPh>
    <phoneticPr fontId="59"/>
  </si>
  <si>
    <t>太陽光除く削減量</t>
    <rPh sb="0" eb="3">
      <t>タイヨウコウ</t>
    </rPh>
    <rPh sb="3" eb="4">
      <t>ノゾ</t>
    </rPh>
    <rPh sb="5" eb="7">
      <t>サクゲン</t>
    </rPh>
    <rPh sb="7" eb="8">
      <t>リョウ</t>
    </rPh>
    <phoneticPr fontId="59"/>
  </si>
  <si>
    <t>Ssubtotal</t>
    <phoneticPr fontId="59"/>
  </si>
  <si>
    <t>一次エネ削減量</t>
    <rPh sb="0" eb="2">
      <t>イチジ</t>
    </rPh>
    <rPh sb="4" eb="6">
      <t>サクゲン</t>
    </rPh>
    <rPh sb="6" eb="7">
      <t>リョウ</t>
    </rPh>
    <phoneticPr fontId="59"/>
  </si>
  <si>
    <t>Stotal</t>
    <phoneticPr fontId="59"/>
  </si>
  <si>
    <t>設計一次(その他PV除く）</t>
    <rPh sb="0" eb="2">
      <t>セッケイ</t>
    </rPh>
    <rPh sb="2" eb="4">
      <t>イチジ</t>
    </rPh>
    <rPh sb="7" eb="8">
      <t>タ</t>
    </rPh>
    <rPh sb="10" eb="11">
      <t>ノゾ</t>
    </rPh>
    <phoneticPr fontId="59"/>
  </si>
  <si>
    <t>計画供用期間</t>
    <rPh sb="0" eb="2">
      <t>ケイカク</t>
    </rPh>
    <rPh sb="2" eb="4">
      <t>キョウヨウ</t>
    </rPh>
    <rPh sb="4" eb="6">
      <t>キカン</t>
    </rPh>
    <phoneticPr fontId="59"/>
  </si>
  <si>
    <t>供用期間</t>
    <rPh sb="0" eb="2">
      <t>キョウヨウ</t>
    </rPh>
    <rPh sb="2" eb="4">
      <t>キカン</t>
    </rPh>
    <phoneticPr fontId="4"/>
  </si>
  <si>
    <t>年</t>
    <rPh sb="0" eb="1">
      <t>ネン</t>
    </rPh>
    <phoneticPr fontId="4"/>
  </si>
  <si>
    <t>代替値</t>
    <rPh sb="0" eb="2">
      <t>ダイタイ</t>
    </rPh>
    <rPh sb="2" eb="3">
      <t>アタイ</t>
    </rPh>
    <phoneticPr fontId="1"/>
  </si>
  <si>
    <t>発電量</t>
    <rPh sb="0" eb="2">
      <t>ハツデン</t>
    </rPh>
    <rPh sb="2" eb="3">
      <t>リョウ</t>
    </rPh>
    <phoneticPr fontId="4"/>
  </si>
  <si>
    <t>PBT</t>
    <phoneticPr fontId="4"/>
  </si>
  <si>
    <t>1-3.　合計の計算</t>
    <rPh sb="5" eb="7">
      <t>ゴウケイ</t>
    </rPh>
    <rPh sb="8" eb="10">
      <t>ケイサン</t>
    </rPh>
    <phoneticPr fontId="4"/>
  </si>
  <si>
    <t>躯体　　　　　　木質系</t>
    <rPh sb="8" eb="10">
      <t>モクシツ</t>
    </rPh>
    <rPh sb="10" eb="11">
      <t>ケイ</t>
    </rPh>
    <phoneticPr fontId="4"/>
  </si>
  <si>
    <t>0項目</t>
    <rPh sb="1" eb="3">
      <t>コウモク</t>
    </rPh>
    <phoneticPr fontId="4"/>
  </si>
  <si>
    <t>1項目</t>
    <rPh sb="1" eb="3">
      <t>コウモク</t>
    </rPh>
    <phoneticPr fontId="4"/>
  </si>
  <si>
    <t>項目数</t>
    <rPh sb="0" eb="2">
      <t>コウモク</t>
    </rPh>
    <rPh sb="2" eb="3">
      <t>スウ</t>
    </rPh>
    <phoneticPr fontId="4"/>
  </si>
  <si>
    <t>2項目以上、または長期優良</t>
    <rPh sb="1" eb="3">
      <t>コウモク</t>
    </rPh>
    <rPh sb="3" eb="5">
      <t>イジョウ</t>
    </rPh>
    <rPh sb="9" eb="11">
      <t>チョウキ</t>
    </rPh>
    <rPh sb="11" eb="13">
      <t>ユウリョウ</t>
    </rPh>
    <phoneticPr fontId="4"/>
  </si>
  <si>
    <t>-</t>
    <phoneticPr fontId="4"/>
  </si>
  <si>
    <r>
      <t>Q</t>
    </r>
    <r>
      <rPr>
        <vertAlign val="subscript"/>
        <sz val="11"/>
        <rFont val="ＭＳ Ｐゴシック"/>
        <family val="3"/>
        <charset val="128"/>
      </rPr>
      <t>H</t>
    </r>
    <r>
      <rPr>
        <sz val="11"/>
        <rFont val="ＭＳ Ｐゴシック"/>
        <family val="3"/>
        <charset val="128"/>
      </rPr>
      <t>2.1.1 躯体</t>
    </r>
    <rPh sb="8" eb="10">
      <t>クタイ</t>
    </rPh>
    <phoneticPr fontId="9"/>
  </si>
  <si>
    <t>木質系</t>
    <rPh sb="0" eb="2">
      <t>モクシツ</t>
    </rPh>
    <rPh sb="2" eb="3">
      <t>ケイ</t>
    </rPh>
    <phoneticPr fontId="9"/>
  </si>
  <si>
    <t>鉄骨系</t>
    <rPh sb="0" eb="2">
      <t>テッコツ</t>
    </rPh>
    <rPh sb="2" eb="3">
      <t>ケイ</t>
    </rPh>
    <phoneticPr fontId="9"/>
  </si>
  <si>
    <t>コンクリート系</t>
    <rPh sb="6" eb="7">
      <t>ケイ</t>
    </rPh>
    <phoneticPr fontId="9"/>
  </si>
  <si>
    <t>レベル4</t>
  </si>
  <si>
    <t>レベル5</t>
  </si>
  <si>
    <r>
      <t>Q</t>
    </r>
    <r>
      <rPr>
        <vertAlign val="subscript"/>
        <sz val="11"/>
        <rFont val="ＭＳ Ｐゴシック"/>
        <family val="3"/>
        <charset val="128"/>
      </rPr>
      <t>H</t>
    </r>
    <r>
      <rPr>
        <sz val="11"/>
        <rFont val="ＭＳ Ｐゴシック"/>
        <family val="3"/>
        <charset val="128"/>
      </rPr>
      <t>2.1.2外壁</t>
    </r>
    <rPh sb="7" eb="9">
      <t>ガイヘキ</t>
    </rPh>
    <phoneticPr fontId="4"/>
  </si>
  <si>
    <r>
      <t>Q</t>
    </r>
    <r>
      <rPr>
        <vertAlign val="subscript"/>
        <sz val="11"/>
        <rFont val="ＭＳ Ｐゴシック"/>
        <family val="3"/>
        <charset val="128"/>
      </rPr>
      <t>H</t>
    </r>
    <r>
      <rPr>
        <sz val="11"/>
        <rFont val="ＭＳ Ｐゴシック"/>
        <family val="3"/>
        <charset val="128"/>
      </rPr>
      <t>2.1.3屋根</t>
    </r>
    <rPh sb="7" eb="9">
      <t>ヤネ</t>
    </rPh>
    <phoneticPr fontId="4"/>
  </si>
  <si>
    <r>
      <t>Q</t>
    </r>
    <r>
      <rPr>
        <vertAlign val="subscript"/>
        <sz val="11"/>
        <rFont val="ＭＳ Ｐゴシック"/>
        <family val="3"/>
        <charset val="128"/>
      </rPr>
      <t>H</t>
    </r>
    <r>
      <rPr>
        <sz val="11"/>
        <rFont val="ＭＳ Ｐゴシック"/>
        <family val="3"/>
        <charset val="128"/>
      </rPr>
      <t>2.2.2管理体制</t>
    </r>
    <rPh sb="7" eb="9">
      <t>カンリ</t>
    </rPh>
    <rPh sb="9" eb="11">
      <t>タイセイ</t>
    </rPh>
    <phoneticPr fontId="4"/>
  </si>
  <si>
    <t>レベル4</t>
    <phoneticPr fontId="4"/>
  </si>
  <si>
    <t>レベル3</t>
    <phoneticPr fontId="4"/>
  </si>
  <si>
    <t>レベル2</t>
    <phoneticPr fontId="4"/>
  </si>
  <si>
    <t>レベル5</t>
    <phoneticPr fontId="4"/>
  </si>
  <si>
    <r>
      <t>b.　修繕・更新に係るCO</t>
    </r>
    <r>
      <rPr>
        <b/>
        <vertAlign val="subscript"/>
        <sz val="11"/>
        <color rgb="FF00B050"/>
        <rFont val="ＭＳ Ｐゴシック"/>
        <family val="3"/>
        <charset val="128"/>
      </rPr>
      <t>2</t>
    </r>
    <r>
      <rPr>
        <b/>
        <sz val="11"/>
        <color rgb="FF00B050"/>
        <rFont val="ＭＳ Ｐゴシック"/>
        <family val="3"/>
        <charset val="128"/>
      </rPr>
      <t>排出量</t>
    </r>
    <rPh sb="3" eb="5">
      <t>シュウゼン</t>
    </rPh>
    <rPh sb="6" eb="8">
      <t>コウシン</t>
    </rPh>
    <rPh sb="9" eb="10">
      <t>カカ</t>
    </rPh>
    <rPh sb="14" eb="16">
      <t>ハイシュツ</t>
    </rPh>
    <rPh sb="16" eb="17">
      <t>リョウ</t>
    </rPh>
    <phoneticPr fontId="4"/>
  </si>
  <si>
    <r>
      <t>c.　解体に係るCO</t>
    </r>
    <r>
      <rPr>
        <b/>
        <vertAlign val="subscript"/>
        <sz val="11"/>
        <color rgb="FF00B050"/>
        <rFont val="ＭＳ Ｐゴシック"/>
        <family val="3"/>
        <charset val="128"/>
      </rPr>
      <t>2</t>
    </r>
    <r>
      <rPr>
        <b/>
        <sz val="11"/>
        <color rgb="FF00B050"/>
        <rFont val="ＭＳ Ｐゴシック"/>
        <family val="3"/>
        <charset val="128"/>
      </rPr>
      <t>排出量</t>
    </r>
    <rPh sb="3" eb="5">
      <t>カイタイ</t>
    </rPh>
    <rPh sb="6" eb="7">
      <t>カカ</t>
    </rPh>
    <rPh sb="11" eb="13">
      <t>ハイシュツ</t>
    </rPh>
    <rPh sb="13" eb="14">
      <t>リョウ</t>
    </rPh>
    <phoneticPr fontId="4"/>
  </si>
  <si>
    <r>
      <t>c.　導入設備に係るCO</t>
    </r>
    <r>
      <rPr>
        <b/>
        <vertAlign val="subscript"/>
        <sz val="10"/>
        <color rgb="FF00B050"/>
        <rFont val="ＭＳ Ｐゴシック"/>
        <family val="3"/>
        <charset val="128"/>
      </rPr>
      <t>2</t>
    </r>
    <r>
      <rPr>
        <b/>
        <sz val="10"/>
        <color rgb="FF00B050"/>
        <rFont val="ＭＳ Ｐゴシック"/>
        <family val="3"/>
        <charset val="128"/>
      </rPr>
      <t>排出量</t>
    </r>
    <rPh sb="3" eb="5">
      <t>ドウニュウ</t>
    </rPh>
    <rPh sb="5" eb="7">
      <t>セツビ</t>
    </rPh>
    <rPh sb="8" eb="9">
      <t>カカ</t>
    </rPh>
    <rPh sb="13" eb="15">
      <t>ハイシュツ</t>
    </rPh>
    <rPh sb="15" eb="16">
      <t>リョウ</t>
    </rPh>
    <phoneticPr fontId="4"/>
  </si>
  <si>
    <t>＜参考＞
平成28年度の電気事業者別実排出係数・調整後排出係数等公表値</t>
    <rPh sb="32" eb="34">
      <t>コウヒョウ</t>
    </rPh>
    <rPh sb="34" eb="35">
      <t>チ</t>
    </rPh>
    <phoneticPr fontId="4"/>
  </si>
  <si>
    <t>再生可能・未活用エネルギー</t>
    <phoneticPr fontId="4"/>
  </si>
  <si>
    <t>延べ面積</t>
    <rPh sb="0" eb="1">
      <t>ノ</t>
    </rPh>
    <rPh sb="2" eb="4">
      <t>メンセキ</t>
    </rPh>
    <phoneticPr fontId="1"/>
  </si>
  <si>
    <r>
      <t>CO</t>
    </r>
    <r>
      <rPr>
        <vertAlign val="subscript"/>
        <sz val="11"/>
        <rFont val="ＭＳ Ｐゴシック"/>
        <family val="3"/>
        <charset val="128"/>
      </rPr>
      <t>2</t>
    </r>
    <r>
      <rPr>
        <sz val="11"/>
        <rFont val="ＭＳ Ｐゴシック"/>
        <family val="3"/>
        <charset val="128"/>
      </rPr>
      <t>削減対策</t>
    </r>
    <rPh sb="3" eb="5">
      <t>サクゲン</t>
    </rPh>
    <rPh sb="5" eb="7">
      <t>タイサク</t>
    </rPh>
    <phoneticPr fontId="1"/>
  </si>
  <si>
    <t>①</t>
    <phoneticPr fontId="4"/>
  </si>
  <si>
    <t>　D.太陽光発電等による削減量</t>
    <rPh sb="3" eb="6">
      <t>タイヨウコウ</t>
    </rPh>
    <rPh sb="6" eb="7">
      <t>ハツ</t>
    </rPh>
    <rPh sb="7" eb="8">
      <t>デン</t>
    </rPh>
    <rPh sb="8" eb="9">
      <t>トウ</t>
    </rPh>
    <rPh sb="12" eb="14">
      <t>サクゲン</t>
    </rPh>
    <rPh sb="14" eb="15">
      <t>リョウ</t>
    </rPh>
    <phoneticPr fontId="4"/>
  </si>
  <si>
    <t>　E.発電量（コージェネレーション）</t>
    <rPh sb="3" eb="5">
      <t>ハツデン</t>
    </rPh>
    <rPh sb="5" eb="6">
      <t>リョウ</t>
    </rPh>
    <phoneticPr fontId="59"/>
  </si>
  <si>
    <t>　F.発電量（太陽光発電）</t>
    <rPh sb="3" eb="5">
      <t>ハツデン</t>
    </rPh>
    <rPh sb="5" eb="6">
      <t>リョウ</t>
    </rPh>
    <rPh sb="7" eb="10">
      <t>タイヨウコウ</t>
    </rPh>
    <rPh sb="10" eb="12">
      <t>ハツデン</t>
    </rPh>
    <phoneticPr fontId="4"/>
  </si>
  <si>
    <t>　A.基準一次エネルギー消費量</t>
    <rPh sb="3" eb="5">
      <t>キジュン</t>
    </rPh>
    <rPh sb="5" eb="7">
      <t>イチジ</t>
    </rPh>
    <rPh sb="12" eb="15">
      <t>ショウヒリョウ</t>
    </rPh>
    <phoneticPr fontId="4"/>
  </si>
  <si>
    <t>　B.その他の一次ｴﾈﾙｷﾞｰ消費量（家電・調理分）</t>
    <rPh sb="24" eb="25">
      <t>ブン</t>
    </rPh>
    <phoneticPr fontId="4"/>
  </si>
  <si>
    <t>　C.設計一次エネルギー消費量</t>
    <rPh sb="3" eb="5">
      <t>セッケイ</t>
    </rPh>
    <rPh sb="5" eb="7">
      <t>イチジ</t>
    </rPh>
    <rPh sb="12" eb="15">
      <t>ショウヒリョウ</t>
    </rPh>
    <phoneticPr fontId="4"/>
  </si>
  <si>
    <t>　合計</t>
    <rPh sb="1" eb="3">
      <t>ゴウケイ</t>
    </rPh>
    <phoneticPr fontId="1"/>
  </si>
  <si>
    <t>ZEH判定</t>
    <rPh sb="3" eb="5">
      <t>ハンテイ</t>
    </rPh>
    <phoneticPr fontId="1"/>
  </si>
  <si>
    <t>構造の比率</t>
    <rPh sb="0" eb="2">
      <t>コウゾウ</t>
    </rPh>
    <rPh sb="3" eb="5">
      <t>ヒリツ</t>
    </rPh>
    <phoneticPr fontId="1"/>
  </si>
  <si>
    <t>■木質系</t>
    <rPh sb="1" eb="3">
      <t>モクシツ</t>
    </rPh>
    <rPh sb="3" eb="4">
      <t>ケイ</t>
    </rPh>
    <phoneticPr fontId="4"/>
  </si>
  <si>
    <t>■鉄骨系</t>
    <rPh sb="1" eb="3">
      <t>テッコツ</t>
    </rPh>
    <rPh sb="3" eb="4">
      <t>ケイ</t>
    </rPh>
    <phoneticPr fontId="4"/>
  </si>
  <si>
    <t>■コンクリート系</t>
    <rPh sb="7" eb="8">
      <t>ケイ</t>
    </rPh>
    <phoneticPr fontId="4"/>
  </si>
  <si>
    <t>対策No.</t>
    <rPh sb="0" eb="2">
      <t>タイサク</t>
    </rPh>
    <phoneticPr fontId="4"/>
  </si>
  <si>
    <t>対策No.</t>
    <rPh sb="0" eb="2">
      <t>タイサク</t>
    </rPh>
    <phoneticPr fontId="1"/>
  </si>
  <si>
    <t>太陽光設置容量</t>
    <phoneticPr fontId="4"/>
  </si>
  <si>
    <t>作成者</t>
  </si>
  <si>
    <t>評価の実施日</t>
    <phoneticPr fontId="4"/>
  </si>
  <si>
    <t>kW</t>
    <phoneticPr fontId="4"/>
  </si>
  <si>
    <t>東京電力ｴﾅｼﾞｰﾊﾟｰﾄﾅｰ株式会社</t>
    <phoneticPr fontId="4"/>
  </si>
  <si>
    <t>CASBEE-戸建（新築）2018年版に基づく</t>
    <rPh sb="7" eb="9">
      <t>コダテ</t>
    </rPh>
    <rPh sb="10" eb="12">
      <t>シンチク</t>
    </rPh>
    <rPh sb="17" eb="18">
      <t>ネン</t>
    </rPh>
    <rPh sb="18" eb="19">
      <t>バン</t>
    </rPh>
    <rPh sb="20" eb="21">
      <t>モト</t>
    </rPh>
    <phoneticPr fontId="4"/>
  </si>
  <si>
    <t>事業者名</t>
    <rPh sb="0" eb="3">
      <t>ジギョウシャ</t>
    </rPh>
    <rPh sb="3" eb="4">
      <t>メイ</t>
    </rPh>
    <phoneticPr fontId="4"/>
  </si>
  <si>
    <t>①　住宅としての品質の確保</t>
    <phoneticPr fontId="4"/>
  </si>
  <si>
    <t>③　ライフサイクル段階別の条件</t>
    <phoneticPr fontId="4"/>
  </si>
  <si>
    <t>レベル３</t>
    <phoneticPr fontId="4"/>
  </si>
  <si>
    <t>レベル４</t>
    <phoneticPr fontId="4"/>
  </si>
  <si>
    <t>レベル５</t>
    <phoneticPr fontId="4"/>
  </si>
  <si>
    <t>採点Q2</t>
    <rPh sb="0" eb="2">
      <t>サイテン</t>
    </rPh>
    <phoneticPr fontId="4"/>
  </si>
  <si>
    <t>耐用年数</t>
    <rPh sb="0" eb="2">
      <t>タイヨウ</t>
    </rPh>
    <rPh sb="2" eb="4">
      <t>ネンスウ</t>
    </rPh>
    <phoneticPr fontId="4"/>
  </si>
  <si>
    <t>加点</t>
    <rPh sb="0" eb="2">
      <t>カテン</t>
    </rPh>
    <phoneticPr fontId="4"/>
  </si>
  <si>
    <t>a</t>
    <phoneticPr fontId="4"/>
  </si>
  <si>
    <t>b</t>
    <phoneticPr fontId="4"/>
  </si>
  <si>
    <t>c</t>
    <phoneticPr fontId="4"/>
  </si>
  <si>
    <t>加点</t>
    <rPh sb="0" eb="2">
      <t>カテン</t>
    </rPh>
    <phoneticPr fontId="4"/>
  </si>
  <si>
    <t>耐用年数が12年未満しか期待されない。</t>
  </si>
  <si>
    <t>12～25年未満の耐用性が期待される。</t>
  </si>
  <si>
    <t>25～50年未満の耐用性が期待される。</t>
  </si>
  <si>
    <t>50～100年の耐用年数が期待される。</t>
  </si>
  <si>
    <t>採点Q2</t>
    <rPh sb="0" eb="2">
      <t>サイテン</t>
    </rPh>
    <phoneticPr fontId="4"/>
  </si>
  <si>
    <t>■屋根材、陸屋根</t>
    <rPh sb="1" eb="3">
      <t>ヤネ</t>
    </rPh>
    <rPh sb="3" eb="4">
      <t>ザイ</t>
    </rPh>
    <rPh sb="5" eb="6">
      <t>リク</t>
    </rPh>
    <rPh sb="6" eb="8">
      <t>ヤネ</t>
    </rPh>
    <phoneticPr fontId="1"/>
  </si>
  <si>
    <t>評価対象の区別</t>
    <rPh sb="0" eb="2">
      <t>ヒョウカ</t>
    </rPh>
    <rPh sb="2" eb="4">
      <t>タイショウ</t>
    </rPh>
    <rPh sb="5" eb="7">
      <t>クベツ</t>
    </rPh>
    <phoneticPr fontId="4"/>
  </si>
  <si>
    <t>屋根材加点</t>
    <rPh sb="0" eb="2">
      <t>ヤネ</t>
    </rPh>
    <rPh sb="2" eb="3">
      <t>ザイ</t>
    </rPh>
    <rPh sb="3" eb="5">
      <t>カテン</t>
    </rPh>
    <phoneticPr fontId="4"/>
  </si>
  <si>
    <t>a</t>
    <phoneticPr fontId="4"/>
  </si>
  <si>
    <t>b</t>
    <phoneticPr fontId="4"/>
  </si>
  <si>
    <t>c</t>
    <phoneticPr fontId="4"/>
  </si>
  <si>
    <t>陸屋根加点</t>
    <rPh sb="0" eb="3">
      <t>リクヤネ</t>
    </rPh>
    <rPh sb="3" eb="5">
      <t>カテン</t>
    </rPh>
    <phoneticPr fontId="4"/>
  </si>
  <si>
    <t>　その１．交換容易性</t>
    <rPh sb="5" eb="7">
      <t>コウカン</t>
    </rPh>
    <rPh sb="7" eb="10">
      <t>ヨウイセイ</t>
    </rPh>
    <phoneticPr fontId="4"/>
  </si>
  <si>
    <t>b</t>
    <phoneticPr fontId="4"/>
  </si>
  <si>
    <t>その１</t>
    <phoneticPr fontId="4"/>
  </si>
  <si>
    <t>その２</t>
    <phoneticPr fontId="4"/>
  </si>
  <si>
    <t>屋根材</t>
    <rPh sb="0" eb="2">
      <t>ヤネ</t>
    </rPh>
    <rPh sb="2" eb="3">
      <t>ザイ</t>
    </rPh>
    <phoneticPr fontId="4"/>
  </si>
  <si>
    <t>陸屋根</t>
    <rPh sb="0" eb="3">
      <t>リクヤネ</t>
    </rPh>
    <phoneticPr fontId="4"/>
  </si>
  <si>
    <t>加点条件</t>
    <rPh sb="0" eb="2">
      <t>カテン</t>
    </rPh>
    <rPh sb="2" eb="4">
      <t>ジョウケン</t>
    </rPh>
    <phoneticPr fontId="4"/>
  </si>
  <si>
    <t>選択</t>
    <rPh sb="0" eb="2">
      <t>センタク</t>
    </rPh>
    <phoneticPr fontId="1"/>
  </si>
  <si>
    <r>
      <t>Q</t>
    </r>
    <r>
      <rPr>
        <vertAlign val="subscript"/>
        <sz val="11"/>
        <rFont val="ＭＳ Ｐゴシック"/>
        <family val="3"/>
        <charset val="128"/>
      </rPr>
      <t>H</t>
    </r>
    <r>
      <rPr>
        <sz val="11"/>
        <rFont val="ＭＳ Ｐゴシック"/>
        <family val="3"/>
        <charset val="128"/>
      </rPr>
      <t>2.2.2 維持管理の計画・体制</t>
    </r>
    <rPh sb="8" eb="10">
      <t>イジ</t>
    </rPh>
    <rPh sb="10" eb="12">
      <t>カンリ</t>
    </rPh>
    <rPh sb="13" eb="15">
      <t>ケイカク</t>
    </rPh>
    <rPh sb="16" eb="18">
      <t>タイセイ</t>
    </rPh>
    <phoneticPr fontId="4"/>
  </si>
  <si>
    <r>
      <t>Q</t>
    </r>
    <r>
      <rPr>
        <vertAlign val="subscript"/>
        <sz val="11"/>
        <rFont val="ＭＳ Ｐゴシック"/>
        <family val="3"/>
        <charset val="128"/>
      </rPr>
      <t>H</t>
    </r>
    <r>
      <rPr>
        <sz val="11"/>
        <rFont val="ＭＳ Ｐゴシック"/>
        <family val="3"/>
        <charset val="128"/>
      </rPr>
      <t>2.1.3 屋根材、陸屋根</t>
    </r>
    <rPh sb="8" eb="10">
      <t>ヤネ</t>
    </rPh>
    <rPh sb="10" eb="11">
      <t>ザイ</t>
    </rPh>
    <rPh sb="12" eb="15">
      <t>リクヤネ</t>
    </rPh>
    <phoneticPr fontId="4"/>
  </si>
  <si>
    <r>
      <t>Q</t>
    </r>
    <r>
      <rPr>
        <vertAlign val="subscript"/>
        <sz val="11"/>
        <rFont val="ＭＳ Ｐゴシック"/>
        <family val="3"/>
        <charset val="128"/>
      </rPr>
      <t>H</t>
    </r>
    <r>
      <rPr>
        <sz val="11"/>
        <rFont val="ＭＳ Ｐゴシック"/>
        <family val="3"/>
        <charset val="128"/>
      </rPr>
      <t>2.1.2 外壁材</t>
    </r>
    <rPh sb="8" eb="10">
      <t>ガイヘキ</t>
    </rPh>
    <rPh sb="10" eb="11">
      <t>ザイ</t>
    </rPh>
    <phoneticPr fontId="4"/>
  </si>
  <si>
    <r>
      <t>3.　居住時のエネルギー・水に係るCO</t>
    </r>
    <r>
      <rPr>
        <b/>
        <vertAlign val="subscript"/>
        <sz val="11"/>
        <rFont val="ＭＳ Ｐゴシック"/>
        <family val="3"/>
        <charset val="128"/>
      </rPr>
      <t>2</t>
    </r>
    <r>
      <rPr>
        <b/>
        <sz val="11"/>
        <rFont val="ＭＳ Ｐゴシック"/>
        <family val="3"/>
        <charset val="128"/>
      </rPr>
      <t>排出量</t>
    </r>
    <rPh sb="3" eb="5">
      <t>キョジュウ</t>
    </rPh>
    <rPh sb="5" eb="6">
      <t>ジ</t>
    </rPh>
    <rPh sb="13" eb="14">
      <t>ミズ</t>
    </rPh>
    <rPh sb="15" eb="16">
      <t>カカ</t>
    </rPh>
    <rPh sb="20" eb="22">
      <t>ハイシュツ</t>
    </rPh>
    <rPh sb="22" eb="23">
      <t>リョウ</t>
    </rPh>
    <phoneticPr fontId="4"/>
  </si>
  <si>
    <t>MJ/年</t>
    <rPh sb="3" eb="4">
      <t>ネン</t>
    </rPh>
    <phoneticPr fontId="1"/>
  </si>
  <si>
    <t>■節水型設備</t>
    <phoneticPr fontId="4"/>
  </si>
  <si>
    <t>節水トイレを設置している。</t>
    <rPh sb="0" eb="2">
      <t>セッスイ</t>
    </rPh>
    <rPh sb="6" eb="8">
      <t>セッチ</t>
    </rPh>
    <phoneticPr fontId="4"/>
  </si>
  <si>
    <t>節水水栓を設置している。</t>
    <rPh sb="0" eb="2">
      <t>セッスイ</t>
    </rPh>
    <rPh sb="2" eb="4">
      <t>スイセン</t>
    </rPh>
    <rPh sb="5" eb="7">
      <t>セッチ</t>
    </rPh>
    <phoneticPr fontId="4"/>
  </si>
  <si>
    <t>食器用洗浄機を設置している。</t>
    <rPh sb="0" eb="2">
      <t>ショッキ</t>
    </rPh>
    <rPh sb="2" eb="3">
      <t>ヨウ</t>
    </rPh>
    <rPh sb="3" eb="5">
      <t>センジョウ</t>
    </rPh>
    <rPh sb="5" eb="6">
      <t>キ</t>
    </rPh>
    <rPh sb="7" eb="9">
      <t>セッチ</t>
    </rPh>
    <phoneticPr fontId="4"/>
  </si>
  <si>
    <t>採点LR1</t>
    <rPh sb="0" eb="2">
      <t>サイテン</t>
    </rPh>
    <phoneticPr fontId="4"/>
  </si>
  <si>
    <t>2項目</t>
    <rPh sb="1" eb="3">
      <t>コウモク</t>
    </rPh>
    <phoneticPr fontId="4"/>
  </si>
  <si>
    <t>3項目</t>
    <rPh sb="1" eb="3">
      <t>コウモク</t>
    </rPh>
    <phoneticPr fontId="4"/>
  </si>
  <si>
    <t>年</t>
    <rPh sb="0" eb="1">
      <t>ネン</t>
    </rPh>
    <phoneticPr fontId="4"/>
  </si>
  <si>
    <t>判定シート</t>
    <rPh sb="0" eb="2">
      <t>ハンテイ</t>
    </rPh>
    <phoneticPr fontId="4"/>
  </si>
  <si>
    <t>計画供用期間</t>
    <rPh sb="0" eb="2">
      <t>ケイカク</t>
    </rPh>
    <rPh sb="2" eb="4">
      <t>キョウヨウ</t>
    </rPh>
    <rPh sb="4" eb="6">
      <t>キカン</t>
    </rPh>
    <phoneticPr fontId="4"/>
  </si>
  <si>
    <t>②　計画供用期間</t>
    <rPh sb="2" eb="4">
      <t>ケイカク</t>
    </rPh>
    <rPh sb="4" eb="6">
      <t>キョウヨウ</t>
    </rPh>
    <rPh sb="6" eb="8">
      <t>キカン</t>
    </rPh>
    <phoneticPr fontId="4"/>
  </si>
  <si>
    <t>　建設</t>
    <rPh sb="1" eb="3">
      <t>ケンセツ</t>
    </rPh>
    <phoneticPr fontId="1"/>
  </si>
  <si>
    <t>　修繕・更新・解体</t>
    <rPh sb="1" eb="3">
      <t>シュウゼン</t>
    </rPh>
    <rPh sb="4" eb="6">
      <t>コウシン</t>
    </rPh>
    <rPh sb="7" eb="9">
      <t>カイタイ</t>
    </rPh>
    <phoneticPr fontId="4"/>
  </si>
  <si>
    <t>　居住</t>
    <rPh sb="1" eb="3">
      <t>キョジュウ</t>
    </rPh>
    <phoneticPr fontId="1"/>
  </si>
  <si>
    <t>a+b+c</t>
    <phoneticPr fontId="4"/>
  </si>
  <si>
    <t>　排出率（0％以下で適合）</t>
    <rPh sb="1" eb="3">
      <t>ハイシュツ</t>
    </rPh>
    <rPh sb="3" eb="4">
      <t>リツ</t>
    </rPh>
    <rPh sb="10" eb="12">
      <t>テキゴウ</t>
    </rPh>
    <phoneticPr fontId="4"/>
  </si>
  <si>
    <t>(d1/d2)</t>
    <phoneticPr fontId="4"/>
  </si>
  <si>
    <r>
      <t>kg-CO</t>
    </r>
    <r>
      <rPr>
        <vertAlign val="subscript"/>
        <sz val="11"/>
        <rFont val="ＭＳ Ｐゴシック"/>
        <family val="3"/>
        <charset val="128"/>
      </rPr>
      <t>2</t>
    </r>
    <r>
      <rPr>
        <sz val="11"/>
        <rFont val="ＭＳ Ｐゴシック"/>
        <family val="3"/>
        <charset val="128"/>
      </rPr>
      <t>/年m</t>
    </r>
    <r>
      <rPr>
        <vertAlign val="superscript"/>
        <sz val="11"/>
        <rFont val="ＭＳ Ｐゴシック"/>
        <family val="3"/>
        <charset val="128"/>
      </rPr>
      <t>2</t>
    </r>
    <phoneticPr fontId="4"/>
  </si>
  <si>
    <r>
      <t>LCCO</t>
    </r>
    <r>
      <rPr>
        <b/>
        <vertAlign val="subscript"/>
        <sz val="11"/>
        <rFont val="ＭＳ Ｐゴシック"/>
        <family val="3"/>
        <charset val="128"/>
      </rPr>
      <t>2</t>
    </r>
    <r>
      <rPr>
        <b/>
        <sz val="11"/>
        <rFont val="ＭＳ Ｐゴシック"/>
        <family val="3"/>
        <charset val="128"/>
      </rPr>
      <t>計算結果</t>
    </r>
    <rPh sb="5" eb="7">
      <t>ケイサン</t>
    </rPh>
    <rPh sb="7" eb="9">
      <t>ケッカ</t>
    </rPh>
    <phoneticPr fontId="1"/>
  </si>
  <si>
    <t>適　合</t>
    <rPh sb="0" eb="1">
      <t>テキ</t>
    </rPh>
    <rPh sb="2" eb="3">
      <t>ゴウ</t>
    </rPh>
    <phoneticPr fontId="4"/>
  </si>
  <si>
    <t>不適合</t>
    <rPh sb="0" eb="3">
      <t>フテキゴウ</t>
    </rPh>
    <phoneticPr fontId="4"/>
  </si>
  <si>
    <r>
      <t>Q</t>
    </r>
    <r>
      <rPr>
        <vertAlign val="subscript"/>
        <sz val="11"/>
        <rFont val="ＭＳ Ｐゴシック"/>
        <family val="3"/>
        <charset val="128"/>
      </rPr>
      <t>H</t>
    </r>
    <r>
      <rPr>
        <sz val="11"/>
        <rFont val="ＭＳ Ｐゴシック"/>
        <family val="3"/>
        <charset val="128"/>
      </rPr>
      <t>2.1.1 躯体</t>
    </r>
    <rPh sb="8" eb="10">
      <t>クタイ</t>
    </rPh>
    <phoneticPr fontId="4"/>
  </si>
  <si>
    <r>
      <t>kg-CO</t>
    </r>
    <r>
      <rPr>
        <vertAlign val="subscript"/>
        <sz val="10"/>
        <rFont val="ＭＳ Ｐゴシック"/>
        <family val="3"/>
        <charset val="128"/>
      </rPr>
      <t>2</t>
    </r>
    <r>
      <rPr>
        <sz val="10"/>
        <rFont val="ＭＳ Ｐゴシック"/>
        <family val="3"/>
        <charset val="128"/>
      </rPr>
      <t>/MJ</t>
    </r>
    <phoneticPr fontId="4"/>
  </si>
  <si>
    <r>
      <t>kg-CO</t>
    </r>
    <r>
      <rPr>
        <vertAlign val="subscript"/>
        <sz val="10"/>
        <rFont val="ＭＳ Ｐゴシック"/>
        <family val="3"/>
        <charset val="128"/>
      </rPr>
      <t>2</t>
    </r>
    <phoneticPr fontId="4"/>
  </si>
  <si>
    <t>適合判定ツール</t>
    <rPh sb="0" eb="2">
      <t>テキゴウ</t>
    </rPh>
    <rPh sb="2" eb="4">
      <t>ハンテイ</t>
    </rPh>
    <phoneticPr fontId="4"/>
  </si>
  <si>
    <r>
      <t>LCCM住宅部門の基本要件（LCCO</t>
    </r>
    <r>
      <rPr>
        <vertAlign val="subscript"/>
        <sz val="16"/>
        <rFont val="HG丸ｺﾞｼｯｸM-PRO"/>
        <family val="3"/>
        <charset val="128"/>
      </rPr>
      <t>2</t>
    </r>
    <r>
      <rPr>
        <sz val="16"/>
        <rFont val="HG丸ｺﾞｼｯｸM-PRO"/>
        <family val="3"/>
        <charset val="128"/>
      </rPr>
      <t>）</t>
    </r>
    <rPh sb="4" eb="6">
      <t>ジュウタク</t>
    </rPh>
    <rPh sb="6" eb="8">
      <t>ブモン</t>
    </rPh>
    <rPh sb="9" eb="11">
      <t>キホン</t>
    </rPh>
    <rPh sb="11" eb="13">
      <t>ヨウケン</t>
    </rPh>
    <phoneticPr fontId="4"/>
  </si>
  <si>
    <r>
      <t>m</t>
    </r>
    <r>
      <rPr>
        <vertAlign val="superscript"/>
        <sz val="11"/>
        <rFont val="ＭＳ Ｐゴシック"/>
        <family val="3"/>
        <charset val="128"/>
      </rPr>
      <t>2</t>
    </r>
    <phoneticPr fontId="4"/>
  </si>
  <si>
    <t>構造計</t>
    <rPh sb="0" eb="2">
      <t>コウゾウ</t>
    </rPh>
    <rPh sb="2" eb="3">
      <t>ケイ</t>
    </rPh>
    <phoneticPr fontId="4"/>
  </si>
  <si>
    <t>構造の比率は合計が１になるように入力</t>
    <rPh sb="0" eb="2">
      <t>コウゾウ</t>
    </rPh>
    <rPh sb="3" eb="5">
      <t>ヒリツ</t>
    </rPh>
    <rPh sb="6" eb="8">
      <t>ゴウケイ</t>
    </rPh>
    <rPh sb="16" eb="18">
      <t>ニュウリョク</t>
    </rPh>
    <phoneticPr fontId="4"/>
  </si>
  <si>
    <t>W</t>
    <phoneticPr fontId="4"/>
  </si>
  <si>
    <t>S</t>
    <phoneticPr fontId="4"/>
  </si>
  <si>
    <t>RC</t>
    <phoneticPr fontId="4"/>
  </si>
  <si>
    <t>基礎用コンクリートに高炉セメントB種を使用</t>
    <rPh sb="0" eb="2">
      <t>キソ</t>
    </rPh>
    <rPh sb="2" eb="3">
      <t>ヨウ</t>
    </rPh>
    <rPh sb="10" eb="12">
      <t>コウロ</t>
    </rPh>
    <rPh sb="17" eb="18">
      <t>タネ</t>
    </rPh>
    <rPh sb="19" eb="21">
      <t>シヨウ</t>
    </rPh>
    <phoneticPr fontId="1"/>
  </si>
  <si>
    <t>軽量鉄骨造の場合</t>
    <phoneticPr fontId="4"/>
  </si>
  <si>
    <t>基礎用コンクリートに高炉セメントB種を使用</t>
    <phoneticPr fontId="4"/>
  </si>
  <si>
    <t>基礎用コンクリートに高炉セメントB種を使用</t>
    <phoneticPr fontId="4"/>
  </si>
  <si>
    <t>上部躯体用コンクリートに高炉セメントB種を使用</t>
    <phoneticPr fontId="4"/>
  </si>
  <si>
    <t>　B.設計一次エネルギー消費量</t>
    <phoneticPr fontId="4"/>
  </si>
  <si>
    <r>
      <t>1-2.　導入設備に係るCO</t>
    </r>
    <r>
      <rPr>
        <b/>
        <vertAlign val="subscript"/>
        <sz val="10"/>
        <rFont val="ＭＳ Ｐゴシック"/>
        <family val="3"/>
        <charset val="128"/>
      </rPr>
      <t>2</t>
    </r>
    <r>
      <rPr>
        <b/>
        <sz val="10"/>
        <rFont val="ＭＳ Ｐゴシック"/>
        <family val="3"/>
        <charset val="128"/>
      </rPr>
      <t>排出量</t>
    </r>
    <rPh sb="5" eb="7">
      <t>ドウニュウ</t>
    </rPh>
    <rPh sb="7" eb="9">
      <t>セツビ</t>
    </rPh>
    <rPh sb="10" eb="11">
      <t>カカ</t>
    </rPh>
    <rPh sb="15" eb="17">
      <t>ハイシュツ</t>
    </rPh>
    <rPh sb="17" eb="18">
      <t>リョウ</t>
    </rPh>
    <phoneticPr fontId="4"/>
  </si>
  <si>
    <t>電気排出係数</t>
    <rPh sb="0" eb="2">
      <t>デンキ</t>
    </rPh>
    <rPh sb="2" eb="4">
      <t>ハイシュツ</t>
    </rPh>
    <rPh sb="4" eb="6">
      <t>ケイスウ</t>
    </rPh>
    <phoneticPr fontId="1"/>
  </si>
  <si>
    <t>CASBEE-戸建（新築）2018年版と共通</t>
    <phoneticPr fontId="4"/>
  </si>
  <si>
    <t>　その２．劣化低減処置</t>
    <rPh sb="5" eb="7">
      <t>レッカ</t>
    </rPh>
    <rPh sb="7" eb="9">
      <t>テイゲン</t>
    </rPh>
    <rPh sb="9" eb="11">
      <t>ショチ</t>
    </rPh>
    <phoneticPr fontId="4"/>
  </si>
  <si>
    <t>■維持管理の</t>
    <phoneticPr fontId="4"/>
  </si>
  <si>
    <t xml:space="preserve"> 　計画・体制</t>
    <rPh sb="2" eb="4">
      <t>ケイカク</t>
    </rPh>
    <rPh sb="5" eb="7">
      <t>タイセイ</t>
    </rPh>
    <phoneticPr fontId="4"/>
  </si>
  <si>
    <t>〇〇様邸</t>
    <rPh sb="2" eb="3">
      <t>サマ</t>
    </rPh>
    <rPh sb="3" eb="4">
      <t>テイ</t>
    </rPh>
    <phoneticPr fontId="4"/>
  </si>
  <si>
    <t>□□工務店</t>
    <rPh sb="2" eb="5">
      <t>コウムテン</t>
    </rPh>
    <phoneticPr fontId="4"/>
  </si>
  <si>
    <t>□□　□□</t>
    <phoneticPr fontId="4"/>
  </si>
  <si>
    <t>構造用木材の過半にバイオマス乾燥木材または天然乾燥木材を採用</t>
    <rPh sb="0" eb="3">
      <t>コウゾウヨウ</t>
    </rPh>
    <rPh sb="3" eb="5">
      <t>モクザイ</t>
    </rPh>
    <rPh sb="6" eb="8">
      <t>カハン</t>
    </rPh>
    <rPh sb="14" eb="16">
      <t>カンソウ</t>
    </rPh>
    <rPh sb="16" eb="18">
      <t>モクザイ</t>
    </rPh>
    <rPh sb="21" eb="23">
      <t>テンネン</t>
    </rPh>
    <rPh sb="23" eb="25">
      <t>カンソウ</t>
    </rPh>
    <rPh sb="25" eb="27">
      <t>モクザイ</t>
    </rPh>
    <rPh sb="28" eb="30">
      <t>サイヨウ</t>
    </rPh>
    <phoneticPr fontId="1"/>
  </si>
  <si>
    <t>構造用木材の概ね全てにバイオマス乾燥木材または天然乾燥木材を採用</t>
    <rPh sb="0" eb="3">
      <t>コウゾウヨウ</t>
    </rPh>
    <rPh sb="3" eb="5">
      <t>モクザイ</t>
    </rPh>
    <rPh sb="6" eb="7">
      <t>オオム</t>
    </rPh>
    <rPh sb="8" eb="9">
      <t>スベ</t>
    </rPh>
    <rPh sb="16" eb="18">
      <t>カンソウ</t>
    </rPh>
    <rPh sb="18" eb="20">
      <t>モクザイ</t>
    </rPh>
    <rPh sb="23" eb="25">
      <t>テンネン</t>
    </rPh>
    <rPh sb="25" eb="27">
      <t>カンソウ</t>
    </rPh>
    <rPh sb="27" eb="29">
      <t>モクザイ</t>
    </rPh>
    <rPh sb="30" eb="32">
      <t>サイヨウ</t>
    </rPh>
    <phoneticPr fontId="1"/>
  </si>
  <si>
    <t>文章</t>
    <rPh sb="0" eb="2">
      <t>ブンショウ</t>
    </rPh>
    <phoneticPr fontId="4"/>
  </si>
  <si>
    <r>
      <t>LR</t>
    </r>
    <r>
      <rPr>
        <vertAlign val="subscript"/>
        <sz val="11"/>
        <rFont val="ＭＳ Ｐゴシック"/>
        <family val="3"/>
        <charset val="128"/>
      </rPr>
      <t>H</t>
    </r>
    <r>
      <rPr>
        <sz val="11"/>
        <rFont val="ＭＳ Ｐゴシック"/>
        <family val="3"/>
        <charset val="128"/>
      </rPr>
      <t>3.1.1 地球温暖化への配慮</t>
    </r>
    <rPh sb="9" eb="11">
      <t>チキュウ</t>
    </rPh>
    <rPh sb="11" eb="14">
      <t>オンダンカ</t>
    </rPh>
    <rPh sb="16" eb="18">
      <t>ハイリョ</t>
    </rPh>
    <phoneticPr fontId="4"/>
  </si>
  <si>
    <r>
      <t>CO</t>
    </r>
    <r>
      <rPr>
        <vertAlign val="subscript"/>
        <sz val="9"/>
        <rFont val="ＭＳ Ｐゴシック"/>
        <family val="3"/>
        <charset val="128"/>
      </rPr>
      <t>2</t>
    </r>
    <r>
      <rPr>
        <sz val="9"/>
        <rFont val="ＭＳ Ｐゴシック"/>
        <family val="3"/>
        <charset val="128"/>
      </rPr>
      <t>削減率</t>
    </r>
    <r>
      <rPr>
        <vertAlign val="superscript"/>
        <sz val="9"/>
        <rFont val="ＭＳ Ｐゴシック"/>
        <family val="3"/>
        <charset val="128"/>
      </rPr>
      <t>※</t>
    </r>
    <rPh sb="3" eb="5">
      <t>サクゲン</t>
    </rPh>
    <rPh sb="5" eb="6">
      <t>リツ</t>
    </rPh>
    <phoneticPr fontId="4"/>
  </si>
  <si>
    <r>
      <t>※ CO</t>
    </r>
    <r>
      <rPr>
        <vertAlign val="subscript"/>
        <sz val="10"/>
        <rFont val="ＭＳ Ｐゴシック"/>
        <family val="3"/>
        <charset val="128"/>
      </rPr>
      <t>2</t>
    </r>
    <r>
      <rPr>
        <sz val="10"/>
        <rFont val="ＭＳ Ｐゴシック"/>
        <family val="3"/>
        <charset val="128"/>
      </rPr>
      <t>削減率：LR</t>
    </r>
    <r>
      <rPr>
        <vertAlign val="subscript"/>
        <sz val="10"/>
        <rFont val="ＭＳ Ｐゴシック"/>
        <family val="3"/>
        <charset val="128"/>
      </rPr>
      <t>H</t>
    </r>
    <r>
      <rPr>
        <sz val="10"/>
        <rFont val="ＭＳ Ｐゴシック"/>
        <family val="3"/>
        <charset val="128"/>
      </rPr>
      <t>3.1.1 地球温暖化への配慮　加点条件</t>
    </r>
    <rPh sb="5" eb="7">
      <t>サクゲン</t>
    </rPh>
    <rPh sb="7" eb="8">
      <t>リツ</t>
    </rPh>
    <rPh sb="18" eb="20">
      <t>チキュウ</t>
    </rPh>
    <rPh sb="20" eb="23">
      <t>オンダンカ</t>
    </rPh>
    <rPh sb="25" eb="27">
      <t>ハイリョ</t>
    </rPh>
    <rPh sb="28" eb="30">
      <t>カテン</t>
    </rPh>
    <rPh sb="30" eb="32">
      <t>ジョウケン</t>
    </rPh>
    <phoneticPr fontId="4"/>
  </si>
  <si>
    <t>構造の種類</t>
    <rPh sb="0" eb="2">
      <t>コウゾウ</t>
    </rPh>
    <rPh sb="3" eb="5">
      <t>シュルイ</t>
    </rPh>
    <phoneticPr fontId="4"/>
  </si>
  <si>
    <r>
      <t>LR</t>
    </r>
    <r>
      <rPr>
        <vertAlign val="subscript"/>
        <sz val="11"/>
        <rFont val="ＭＳ Ｐゴシック"/>
        <family val="3"/>
        <charset val="128"/>
      </rPr>
      <t>H</t>
    </r>
    <r>
      <rPr>
        <sz val="11"/>
        <rFont val="ＭＳ Ｐゴシック"/>
        <family val="3"/>
        <charset val="128"/>
      </rPr>
      <t>1.2.1 節水型設備</t>
    </r>
    <rPh sb="9" eb="12">
      <t>セッスイガタ</t>
    </rPh>
    <rPh sb="12" eb="14">
      <t>セツビ</t>
    </rPh>
    <phoneticPr fontId="4"/>
  </si>
  <si>
    <r>
      <t>t-CO</t>
    </r>
    <r>
      <rPr>
        <vertAlign val="subscript"/>
        <sz val="11"/>
        <rFont val="ＭＳ Ｐゴシック"/>
        <family val="3"/>
        <charset val="128"/>
      </rPr>
      <t>2</t>
    </r>
    <r>
      <rPr>
        <sz val="11"/>
        <rFont val="ＭＳ Ｐゴシック"/>
        <family val="3"/>
        <charset val="128"/>
      </rPr>
      <t>/kWh</t>
    </r>
    <phoneticPr fontId="4"/>
  </si>
  <si>
    <t>　F.発電量（太陽光発電）</t>
    <rPh sb="3" eb="5">
      <t>ハツデン</t>
    </rPh>
    <rPh sb="5" eb="6">
      <t>リョウ</t>
    </rPh>
    <rPh sb="7" eb="10">
      <t>タイヨウコウ</t>
    </rPh>
    <rPh sb="10" eb="12">
      <t>ハツデン</t>
    </rPh>
    <phoneticPr fontId="59"/>
  </si>
  <si>
    <t>　G.売電量（コージェネレーション）</t>
  </si>
  <si>
    <t>　C.発電設備の発電量のうち自家消費分</t>
    <phoneticPr fontId="4"/>
  </si>
  <si>
    <t>　D コジェネ設備の売電量に係る控除量</t>
    <phoneticPr fontId="4"/>
  </si>
  <si>
    <r>
      <t>　■使用評価マニュアル：　LCCM住宅部門の基本要件（LCCO</t>
    </r>
    <r>
      <rPr>
        <vertAlign val="subscript"/>
        <sz val="9"/>
        <rFont val="ＭＳ Ｐゴシック"/>
        <family val="3"/>
        <charset val="128"/>
      </rPr>
      <t>2</t>
    </r>
    <r>
      <rPr>
        <sz val="9"/>
        <rFont val="ＭＳ Ｐゴシック"/>
        <family val="3"/>
        <charset val="128"/>
      </rPr>
      <t>）適合判定ツール マニュアル　　　 ■使用評価ソフト：　LCCM_2019v1.0</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</si>
</sst>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_ "/>
    <numFmt numFmtId="177" formatCode="0.00_ "/>
    <numFmt numFmtId="178" formatCode="0.00_);[Red]\(0.00\)"/>
    <numFmt numFmtId="179" formatCode="0;0;&quot;－&quot;"/>
    <numFmt numFmtId="180" formatCode="#,##0_ "/>
    <numFmt numFmtId="181" formatCode="0.0;0.0;&quot;-&quot;\ "/>
    <numFmt numFmtId="182" formatCode="0.00;0.00;&quot;-&quot;\ "/>
    <numFmt numFmtId="183" formatCode="0.0;0.0;&quot;－&quot;"/>
    <numFmt numFmtId="184" formatCode="#,##0.0;[Red]\-#,##0.0"/>
    <numFmt numFmtId="185" formatCode="0.000_ "/>
    <numFmt numFmtId="186" formatCode="0_ "/>
    <numFmt numFmtId="187" formatCode="&quot;レベル &quot;#"/>
    <numFmt numFmtId="188" formatCode="&quot;レベル &quot;#0.0;0.00;&quot;対象外&quot;"/>
    <numFmt numFmtId="189" formatCode="0_);[Red]\(0\)"/>
    <numFmt numFmtId="190" formatCode="0.00_ ;[Red]\-0.00\ "/>
    <numFmt numFmtId="191" formatCode="0.0000_ "/>
    <numFmt numFmtId="192" formatCode="#,##0_);[Red]\(#,##0\)"/>
    <numFmt numFmtId="193" formatCode="0.0%"/>
    <numFmt numFmtId="194" formatCode="0.0000"/>
    <numFmt numFmtId="195" formatCode="0.000000"/>
    <numFmt numFmtId="196" formatCode="&quot;レベル &quot;#0;0.00;&quot;対象外&quot;"/>
    <numFmt numFmtId="197" formatCode="&quot;レベル &quot;#0;0.0;&quot;対象外&quot;"/>
  </numFmts>
  <fonts count="73">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b/>
      <sz val="11"/>
      <name val="ＭＳ Ｐゴシック"/>
      <family val="3"/>
      <charset val="128"/>
    </font>
    <font>
      <sz val="9"/>
      <color indexed="10"/>
      <name val="ＭＳ Ｐゴシック"/>
      <family val="3"/>
      <charset val="128"/>
    </font>
    <font>
      <sz val="8"/>
      <name val="ＭＳ Ｐゴシック"/>
      <family val="3"/>
      <charset val="128"/>
    </font>
    <font>
      <sz val="9"/>
      <color indexed="8"/>
      <name val="ＭＳ Ｐゴシック"/>
      <family val="3"/>
      <charset val="128"/>
    </font>
    <font>
      <b/>
      <sz val="9"/>
      <color indexed="8"/>
      <name val="ＭＳ Ｐゴシック"/>
      <family val="3"/>
      <charset val="128"/>
    </font>
    <font>
      <b/>
      <sz val="8"/>
      <color indexed="17"/>
      <name val="ＭＳ Ｐゴシック"/>
      <family val="3"/>
      <charset val="128"/>
    </font>
    <font>
      <sz val="10"/>
      <name val="ＭＳ Ｐゴシック"/>
      <family val="3"/>
      <charset val="128"/>
    </font>
    <font>
      <sz val="10"/>
      <color indexed="9"/>
      <name val="ＭＳ Ｐゴシック"/>
      <family val="3"/>
      <charset val="128"/>
    </font>
    <font>
      <sz val="9"/>
      <color indexed="9"/>
      <name val="ＭＳ Ｐゴシック"/>
      <family val="3"/>
      <charset val="128"/>
    </font>
    <font>
      <sz val="10"/>
      <name val="Arial"/>
      <family val="2"/>
    </font>
    <font>
      <sz val="11"/>
      <color indexed="10"/>
      <name val="ＭＳ Ｐゴシック"/>
      <family val="3"/>
      <charset val="128"/>
    </font>
    <font>
      <sz val="11"/>
      <color indexed="8"/>
      <name val="ＭＳ Ｐゴシック"/>
      <family val="3"/>
      <charset val="128"/>
    </font>
    <font>
      <b/>
      <sz val="10"/>
      <name val="ＭＳ Ｐゴシック"/>
      <family val="3"/>
      <charset val="128"/>
    </font>
    <font>
      <sz val="9"/>
      <color indexed="81"/>
      <name val="ＭＳ Ｐゴシック"/>
      <family val="3"/>
      <charset val="128"/>
    </font>
    <font>
      <b/>
      <sz val="12"/>
      <color indexed="9"/>
      <name val="ＭＳ Ｐゴシック"/>
      <family val="3"/>
      <charset val="128"/>
    </font>
    <font>
      <sz val="9"/>
      <color indexed="17"/>
      <name val="ＭＳ Ｐゴシック"/>
      <family val="3"/>
      <charset val="128"/>
    </font>
    <font>
      <b/>
      <sz val="12"/>
      <name val="ＭＳ Ｐゴシック"/>
      <family val="3"/>
      <charset val="128"/>
    </font>
    <font>
      <b/>
      <sz val="16"/>
      <name val="ＭＳ Ｐゴシック"/>
      <family val="3"/>
      <charset val="128"/>
    </font>
    <font>
      <sz val="11"/>
      <name val="ＭＳ 明朝"/>
      <family val="1"/>
      <charset val="128"/>
    </font>
    <font>
      <sz val="11"/>
      <name val="Arial"/>
      <family val="2"/>
    </font>
    <font>
      <i/>
      <sz val="10"/>
      <name val="ＭＳ Ｐゴシック"/>
      <family val="3"/>
      <charset val="128"/>
    </font>
    <font>
      <b/>
      <i/>
      <sz val="11"/>
      <name val="ＭＳ Ｐゴシック"/>
      <family val="3"/>
      <charset val="128"/>
    </font>
    <font>
      <b/>
      <sz val="11"/>
      <color indexed="8"/>
      <name val="ＭＳ Ｐゴシック"/>
      <family val="3"/>
      <charset val="128"/>
    </font>
    <font>
      <sz val="9"/>
      <name val="Arial"/>
      <family val="2"/>
    </font>
    <font>
      <sz val="11"/>
      <name val="ＭＳ Ｐゴシック"/>
      <family val="3"/>
      <charset val="128"/>
    </font>
    <font>
      <sz val="9"/>
      <color indexed="10"/>
      <name val="Arial"/>
      <family val="2"/>
    </font>
    <font>
      <sz val="11"/>
      <name val="ＭＳ Ｐゴシック"/>
      <family val="3"/>
      <charset val="128"/>
    </font>
    <font>
      <vertAlign val="subscript"/>
      <sz val="9"/>
      <name val="ＭＳ Ｐゴシック"/>
      <family val="3"/>
      <charset val="128"/>
    </font>
    <font>
      <vertAlign val="superscript"/>
      <sz val="10"/>
      <name val="ＭＳ Ｐゴシック"/>
      <family val="3"/>
      <charset val="128"/>
    </font>
    <font>
      <b/>
      <vertAlign val="subscript"/>
      <sz val="12"/>
      <color indexed="9"/>
      <name val="ＭＳ Ｐゴシック"/>
      <family val="3"/>
      <charset val="128"/>
    </font>
    <font>
      <b/>
      <sz val="11"/>
      <color indexed="9"/>
      <name val="ＭＳ Ｐゴシック"/>
      <family val="3"/>
      <charset val="128"/>
    </font>
    <font>
      <vertAlign val="subscript"/>
      <sz val="10"/>
      <name val="ＭＳ Ｐゴシック"/>
      <family val="3"/>
      <charset val="128"/>
    </font>
    <font>
      <vertAlign val="subscript"/>
      <sz val="11"/>
      <name val="ＭＳ Ｐゴシック"/>
      <family val="3"/>
      <charset val="128"/>
    </font>
    <font>
      <b/>
      <sz val="14"/>
      <color indexed="9"/>
      <name val="ＭＳ Ｐゴシック"/>
      <family val="3"/>
      <charset val="128"/>
    </font>
    <font>
      <b/>
      <sz val="8"/>
      <color indexed="9"/>
      <name val="ＭＳ Ｐゴシック"/>
      <family val="3"/>
      <charset val="128"/>
    </font>
    <font>
      <sz val="11"/>
      <color indexed="9"/>
      <name val="ＭＳ Ｐゴシック"/>
      <family val="3"/>
      <charset val="128"/>
    </font>
    <font>
      <b/>
      <vertAlign val="subscript"/>
      <sz val="10"/>
      <name val="ＭＳ Ｐゴシック"/>
      <family val="3"/>
      <charset val="128"/>
    </font>
    <font>
      <b/>
      <vertAlign val="subscript"/>
      <sz val="11"/>
      <name val="ＭＳ Ｐゴシック"/>
      <family val="3"/>
      <charset val="128"/>
    </font>
    <font>
      <b/>
      <vertAlign val="subscript"/>
      <sz val="16"/>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12"/>
      <name val="ＭＳ Ｐゴシック"/>
      <family val="3"/>
      <charset val="128"/>
    </font>
    <font>
      <sz val="10"/>
      <color indexed="10"/>
      <name val="ＭＳ Ｐゴシック"/>
      <family val="3"/>
      <charset val="128"/>
    </font>
    <font>
      <sz val="9"/>
      <color rgb="FFFF0000"/>
      <name val="ＭＳ Ｐゴシック"/>
      <family val="3"/>
      <charset val="128"/>
    </font>
    <font>
      <sz val="6"/>
      <name val="ＭＳ Ｐゴシック"/>
      <family val="2"/>
      <charset val="128"/>
      <scheme val="minor"/>
    </font>
    <font>
      <b/>
      <sz val="11"/>
      <color rgb="FF00B050"/>
      <name val="ＭＳ Ｐゴシック"/>
      <family val="3"/>
      <charset val="128"/>
    </font>
    <font>
      <b/>
      <vertAlign val="subscript"/>
      <sz val="11"/>
      <color rgb="FF00B050"/>
      <name val="ＭＳ Ｐゴシック"/>
      <family val="3"/>
      <charset val="128"/>
    </font>
    <font>
      <b/>
      <sz val="10"/>
      <color rgb="FF00B050"/>
      <name val="ＭＳ Ｐゴシック"/>
      <family val="3"/>
      <charset val="128"/>
    </font>
    <font>
      <b/>
      <vertAlign val="subscript"/>
      <sz val="10"/>
      <color rgb="FF00B050"/>
      <name val="ＭＳ Ｐゴシック"/>
      <family val="3"/>
      <charset val="128"/>
    </font>
    <font>
      <sz val="10"/>
      <color rgb="FF00B050"/>
      <name val="ＭＳ Ｐゴシック"/>
      <family val="3"/>
      <charset val="128"/>
    </font>
    <font>
      <sz val="11"/>
      <color rgb="FF00B050"/>
      <name val="ＭＳ Ｐゴシック"/>
      <family val="3"/>
      <charset val="128"/>
    </font>
    <font>
      <b/>
      <sz val="11"/>
      <color theme="0"/>
      <name val="ＭＳ Ｐゴシック"/>
      <family val="3"/>
      <charset val="128"/>
    </font>
    <font>
      <vertAlign val="superscript"/>
      <sz val="11"/>
      <name val="ＭＳ Ｐゴシック"/>
      <family val="3"/>
      <charset val="128"/>
    </font>
    <font>
      <sz val="11"/>
      <color theme="0"/>
      <name val="ＭＳ Ｐゴシック"/>
      <family val="3"/>
      <charset val="128"/>
    </font>
    <font>
      <sz val="16"/>
      <name val="HG丸ｺﾞｼｯｸM-PRO"/>
      <family val="3"/>
      <charset val="128"/>
    </font>
    <font>
      <vertAlign val="subscript"/>
      <sz val="16"/>
      <name val="HG丸ｺﾞｼｯｸM-PRO"/>
      <family val="3"/>
      <charset val="128"/>
    </font>
    <font>
      <sz val="28"/>
      <name val="ＭＳ Ｐゴシック"/>
      <family val="3"/>
      <charset val="128"/>
    </font>
    <font>
      <vertAlign val="superscript"/>
      <sz val="9"/>
      <name val="ＭＳ Ｐゴシック"/>
      <family val="3"/>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23"/>
        <bgColor indexed="64"/>
      </patternFill>
    </fill>
    <fill>
      <patternFill patternType="solid">
        <fgColor indexed="63"/>
        <bgColor indexed="64"/>
      </patternFill>
    </fill>
    <fill>
      <patternFill patternType="solid">
        <fgColor indexed="8"/>
        <bgColor indexed="64"/>
      </patternFill>
    </fill>
    <fill>
      <patternFill patternType="solid">
        <fgColor indexed="42"/>
        <bgColor indexed="64"/>
      </patternFill>
    </fill>
    <fill>
      <patternFill patternType="solid">
        <fgColor indexed="14"/>
        <bgColor indexed="64"/>
      </patternFill>
    </fill>
    <fill>
      <patternFill patternType="solid">
        <fgColor indexed="22"/>
        <bgColor indexed="45"/>
      </patternFill>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1"/>
        <bgColor indexed="64"/>
      </patternFill>
    </fill>
    <fill>
      <patternFill patternType="solid">
        <fgColor theme="0" tint="-0.499984740745262"/>
        <bgColor indexed="64"/>
      </patternFill>
    </fill>
    <fill>
      <patternFill patternType="solid">
        <fgColor theme="0" tint="-0.249977111117893"/>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diagonal/>
    </border>
    <border>
      <left style="medium">
        <color indexed="64"/>
      </left>
      <right/>
      <top style="dotted">
        <color indexed="64"/>
      </top>
      <bottom/>
      <diagonal/>
    </border>
    <border>
      <left/>
      <right/>
      <top style="dotted">
        <color indexed="64"/>
      </top>
      <bottom/>
      <diagonal/>
    </border>
    <border>
      <left style="medium">
        <color indexed="64"/>
      </left>
      <right/>
      <top/>
      <bottom style="dotted">
        <color indexed="64"/>
      </bottom>
      <diagonal/>
    </border>
    <border>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ashed">
        <color auto="1"/>
      </top>
      <bottom style="dotted">
        <color auto="1"/>
      </bottom>
      <diagonal/>
    </border>
    <border>
      <left/>
      <right/>
      <top style="dashed">
        <color auto="1"/>
      </top>
      <bottom style="dotted">
        <color auto="1"/>
      </bottom>
      <diagonal/>
    </border>
    <border>
      <left/>
      <right style="dotted">
        <color indexed="64"/>
      </right>
      <top style="dotted">
        <color auto="1"/>
      </top>
      <bottom style="dotted">
        <color auto="1"/>
      </bottom>
      <diagonal/>
    </border>
    <border>
      <left style="medium">
        <color indexed="64"/>
      </left>
      <right/>
      <top style="dotted">
        <color auto="1"/>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diagonal/>
    </border>
    <border>
      <left style="dotted">
        <color indexed="64"/>
      </left>
      <right style="dotted">
        <color indexed="64"/>
      </right>
      <top/>
      <bottom style="dotted">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medium">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style="dotted">
        <color auto="1"/>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bottom style="dotted">
        <color auto="1"/>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medium">
        <color indexed="64"/>
      </right>
      <top style="dotted">
        <color indexed="64"/>
      </top>
      <bottom/>
      <diagonal/>
    </border>
  </borders>
  <cellStyleXfs count="50">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40" fillId="12"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19" borderId="0" applyNumberFormat="0" applyBorder="0" applyAlignment="0" applyProtection="0">
      <alignment vertical="center"/>
    </xf>
    <xf numFmtId="0" fontId="44" fillId="0" borderId="0" applyNumberFormat="0" applyFill="0" applyBorder="0" applyAlignment="0" applyProtection="0">
      <alignment vertical="center"/>
    </xf>
    <xf numFmtId="0" fontId="35" fillId="20" borderId="1" applyNumberFormat="0" applyAlignment="0" applyProtection="0">
      <alignment vertical="center"/>
    </xf>
    <xf numFmtId="0" fontId="45" fillId="21" borderId="0" applyNumberFormat="0" applyBorder="0" applyAlignment="0" applyProtection="0">
      <alignment vertical="center"/>
    </xf>
    <xf numFmtId="9" fontId="2" fillId="0" borderId="0" applyFont="0" applyFill="0" applyBorder="0" applyAlignment="0" applyProtection="0">
      <alignment vertical="center"/>
    </xf>
    <xf numFmtId="0" fontId="1" fillId="22" borderId="2" applyNumberFormat="0" applyFont="0" applyAlignment="0" applyProtection="0">
      <alignment vertical="center"/>
    </xf>
    <xf numFmtId="0" fontId="46" fillId="0" borderId="3" applyNumberFormat="0" applyFill="0" applyAlignment="0" applyProtection="0">
      <alignment vertical="center"/>
    </xf>
    <xf numFmtId="0" fontId="47" fillId="3" borderId="0" applyNumberFormat="0" applyBorder="0" applyAlignment="0" applyProtection="0">
      <alignment vertical="center"/>
    </xf>
    <xf numFmtId="0" fontId="48" fillId="23" borderId="4"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alignment vertical="center"/>
    </xf>
    <xf numFmtId="0" fontId="49" fillId="0" borderId="5" applyNumberFormat="0" applyFill="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51" fillId="0" borderId="0" applyNumberFormat="0" applyFill="0" applyBorder="0" applyAlignment="0" applyProtection="0">
      <alignment vertical="center"/>
    </xf>
    <xf numFmtId="0" fontId="27" fillId="0" borderId="8" applyNumberFormat="0" applyFill="0" applyAlignment="0" applyProtection="0">
      <alignment vertical="center"/>
    </xf>
    <xf numFmtId="0" fontId="52" fillId="23" borderId="9" applyNumberFormat="0" applyAlignment="0" applyProtection="0">
      <alignment vertical="center"/>
    </xf>
    <xf numFmtId="0" fontId="53" fillId="0" borderId="0" applyNumberFormat="0" applyFill="0" applyBorder="0" applyAlignment="0" applyProtection="0">
      <alignment vertical="center"/>
    </xf>
    <xf numFmtId="0" fontId="54" fillId="7" borderId="4" applyNumberFormat="0" applyAlignment="0" applyProtection="0">
      <alignment vertical="center"/>
    </xf>
    <xf numFmtId="0" fontId="2" fillId="0" borderId="0"/>
    <xf numFmtId="0" fontId="23" fillId="0" borderId="0"/>
    <xf numFmtId="0" fontId="55" fillId="4" borderId="0" applyNumberFormat="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708">
    <xf numFmtId="0" fontId="0" fillId="0" borderId="0" xfId="0">
      <alignment vertical="center"/>
    </xf>
    <xf numFmtId="0" fontId="3" fillId="0" borderId="0" xfId="0" applyFont="1" applyFill="1" applyProtection="1">
      <alignment vertical="center"/>
    </xf>
    <xf numFmtId="0" fontId="0" fillId="24" borderId="0" xfId="0" applyFill="1">
      <alignment vertical="center"/>
    </xf>
    <xf numFmtId="0" fontId="0" fillId="25" borderId="0" xfId="0" applyFill="1" applyProtection="1">
      <alignment vertical="center"/>
    </xf>
    <xf numFmtId="0" fontId="11" fillId="25" borderId="0" xfId="0" applyFont="1" applyFill="1" applyProtection="1">
      <alignment vertical="center"/>
    </xf>
    <xf numFmtId="0" fontId="0" fillId="0" borderId="0" xfId="0" applyProtection="1">
      <alignment vertical="center"/>
    </xf>
    <xf numFmtId="0" fontId="0" fillId="24" borderId="0" xfId="0" applyFill="1" applyProtection="1">
      <alignment vertical="center"/>
      <protection hidden="1"/>
    </xf>
    <xf numFmtId="0" fontId="22" fillId="24" borderId="0" xfId="44" applyFont="1" applyFill="1" applyProtection="1">
      <protection hidden="1"/>
    </xf>
    <xf numFmtId="0" fontId="3" fillId="0" borderId="0" xfId="0" applyFont="1" applyAlignment="1" applyProtection="1">
      <alignment vertical="center"/>
    </xf>
    <xf numFmtId="0" fontId="24" fillId="0" borderId="10" xfId="0" applyNumberFormat="1" applyFont="1" applyFill="1" applyBorder="1" applyProtection="1">
      <alignment vertical="center"/>
      <protection hidden="1"/>
    </xf>
    <xf numFmtId="0" fontId="0" fillId="0" borderId="0" xfId="0" applyFill="1">
      <alignment vertical="center"/>
    </xf>
    <xf numFmtId="0" fontId="28" fillId="0" borderId="0" xfId="0" applyFont="1" applyFill="1" applyProtection="1">
      <alignment vertical="center"/>
      <protection hidden="1"/>
    </xf>
    <xf numFmtId="0" fontId="2" fillId="0" borderId="0" xfId="0" applyFont="1" applyFill="1" applyProtection="1">
      <alignment vertical="center"/>
      <protection hidden="1"/>
    </xf>
    <xf numFmtId="0" fontId="5" fillId="0" borderId="0" xfId="0" applyFont="1" applyFill="1" applyProtection="1">
      <alignment vertical="center"/>
      <protection hidden="1"/>
    </xf>
    <xf numFmtId="183" fontId="30" fillId="0" borderId="0" xfId="0" applyNumberFormat="1" applyFont="1" applyFill="1" applyAlignment="1" applyProtection="1">
      <alignment horizontal="center"/>
      <protection hidden="1"/>
    </xf>
    <xf numFmtId="184" fontId="24" fillId="0" borderId="10" xfId="0" applyNumberFormat="1" applyFont="1" applyFill="1" applyBorder="1" applyProtection="1">
      <alignment vertical="center"/>
      <protection hidden="1"/>
    </xf>
    <xf numFmtId="0" fontId="11" fillId="25" borderId="0" xfId="0" applyFont="1" applyFill="1" applyBorder="1" applyProtection="1">
      <alignment vertical="center"/>
    </xf>
    <xf numFmtId="0" fontId="11" fillId="0" borderId="0" xfId="43" applyFont="1" applyFill="1" applyBorder="1" applyAlignment="1">
      <alignment vertical="center"/>
    </xf>
    <xf numFmtId="179" fontId="11" fillId="0" borderId="0" xfId="43" applyNumberFormat="1" applyFont="1" applyFill="1" applyBorder="1" applyAlignment="1" applyProtection="1">
      <alignment horizontal="left" vertical="center"/>
      <protection hidden="1"/>
    </xf>
    <xf numFmtId="0" fontId="29" fillId="0" borderId="0" xfId="43" applyFont="1" applyFill="1" applyBorder="1" applyAlignment="1" applyProtection="1">
      <alignment vertical="center"/>
      <protection hidden="1"/>
    </xf>
    <xf numFmtId="189" fontId="11" fillId="0" borderId="0" xfId="43" applyNumberFormat="1" applyFont="1" applyFill="1" applyBorder="1" applyAlignment="1">
      <alignment vertical="center"/>
    </xf>
    <xf numFmtId="0" fontId="2" fillId="25" borderId="0" xfId="43" applyFont="1" applyFill="1" applyBorder="1" applyAlignment="1">
      <alignment horizontal="center"/>
    </xf>
    <xf numFmtId="0" fontId="11" fillId="0" borderId="0" xfId="43" applyFont="1" applyFill="1" applyBorder="1" applyAlignment="1" applyProtection="1">
      <alignment horizontal="left" vertical="center"/>
      <protection hidden="1"/>
    </xf>
    <xf numFmtId="0" fontId="11" fillId="0" borderId="0" xfId="43" applyFont="1" applyFill="1" applyBorder="1" applyAlignment="1" applyProtection="1">
      <alignment vertical="center"/>
      <protection hidden="1"/>
    </xf>
    <xf numFmtId="0" fontId="2" fillId="0" borderId="0" xfId="43" applyBorder="1" applyAlignment="1"/>
    <xf numFmtId="0" fontId="2" fillId="0" borderId="0" xfId="43" applyBorder="1" applyAlignment="1">
      <alignment horizontal="left"/>
    </xf>
    <xf numFmtId="0" fontId="2" fillId="0" borderId="0" xfId="43" applyFont="1" applyBorder="1" applyAlignment="1"/>
    <xf numFmtId="0" fontId="2" fillId="25" borderId="10" xfId="43" applyFont="1" applyFill="1" applyBorder="1" applyAlignment="1">
      <alignment horizontal="left"/>
    </xf>
    <xf numFmtId="0" fontId="2" fillId="25" borderId="10" xfId="43" applyFill="1" applyBorder="1" applyAlignment="1">
      <alignment horizontal="center"/>
    </xf>
    <xf numFmtId="0" fontId="2" fillId="25" borderId="10" xfId="43" applyFont="1" applyFill="1" applyBorder="1" applyAlignment="1">
      <alignment horizontal="center"/>
    </xf>
    <xf numFmtId="0" fontId="2" fillId="30" borderId="24" xfId="43" applyFont="1" applyFill="1" applyBorder="1" applyAlignment="1">
      <alignment horizontal="center"/>
    </xf>
    <xf numFmtId="0" fontId="2" fillId="30" borderId="51" xfId="43" applyFill="1" applyBorder="1" applyAlignment="1">
      <alignment horizontal="center"/>
    </xf>
    <xf numFmtId="0" fontId="2" fillId="30" borderId="49" xfId="43" applyFill="1" applyBorder="1" applyAlignment="1">
      <alignment horizontal="center"/>
    </xf>
    <xf numFmtId="0" fontId="2" fillId="30" borderId="10" xfId="43" applyFont="1" applyFill="1" applyBorder="1" applyAlignment="1">
      <alignment horizontal="left"/>
    </xf>
    <xf numFmtId="0" fontId="5" fillId="0" borderId="0" xfId="43" applyFont="1" applyBorder="1" applyAlignment="1"/>
    <xf numFmtId="0" fontId="5" fillId="0" borderId="0" xfId="43" applyFont="1" applyFill="1" applyBorder="1" applyAlignment="1">
      <alignment vertical="center"/>
    </xf>
    <xf numFmtId="0" fontId="11" fillId="31" borderId="0" xfId="43" applyFont="1" applyFill="1" applyBorder="1" applyAlignment="1">
      <alignment vertical="center"/>
    </xf>
    <xf numFmtId="0" fontId="29" fillId="0" borderId="0" xfId="43" applyFont="1" applyFill="1" applyBorder="1" applyAlignment="1">
      <alignment vertical="center"/>
    </xf>
    <xf numFmtId="0" fontId="11" fillId="0" borderId="0" xfId="43" applyFont="1" applyBorder="1" applyAlignment="1">
      <alignment horizontal="left"/>
    </xf>
    <xf numFmtId="38" fontId="2" fillId="0" borderId="10" xfId="34" applyFont="1" applyBorder="1" applyAlignment="1"/>
    <xf numFmtId="0" fontId="11" fillId="0" borderId="0" xfId="43" applyFont="1" applyBorder="1" applyAlignment="1">
      <alignment horizontal="right"/>
    </xf>
    <xf numFmtId="0" fontId="2" fillId="0" borderId="10" xfId="43" applyBorder="1" applyAlignment="1"/>
    <xf numFmtId="38" fontId="2" fillId="0" borderId="0" xfId="34" applyFont="1" applyBorder="1" applyAlignment="1"/>
    <xf numFmtId="0" fontId="11" fillId="0" borderId="0" xfId="43" applyFont="1" applyBorder="1" applyAlignment="1"/>
    <xf numFmtId="38" fontId="2" fillId="25" borderId="23" xfId="34" applyFont="1" applyFill="1" applyBorder="1" applyAlignment="1"/>
    <xf numFmtId="38" fontId="2" fillId="25" borderId="13" xfId="34" applyFont="1" applyFill="1" applyBorder="1" applyAlignment="1"/>
    <xf numFmtId="0" fontId="2" fillId="0" borderId="10" xfId="34" applyNumberFormat="1" applyFont="1" applyBorder="1" applyAlignment="1"/>
    <xf numFmtId="0" fontId="2" fillId="30" borderId="26" xfId="43" applyFont="1" applyFill="1" applyBorder="1" applyAlignment="1">
      <alignment horizontal="left"/>
    </xf>
    <xf numFmtId="0" fontId="2" fillId="30" borderId="11" xfId="43" applyFill="1" applyBorder="1" applyAlignment="1">
      <alignment horizontal="center" vertical="center"/>
    </xf>
    <xf numFmtId="0" fontId="2" fillId="30" borderId="33" xfId="43" applyFill="1" applyBorder="1" applyAlignment="1">
      <alignment horizontal="center" vertical="center"/>
    </xf>
    <xf numFmtId="186" fontId="2" fillId="30" borderId="13" xfId="43" applyNumberFormat="1" applyFont="1" applyFill="1" applyBorder="1" applyAlignment="1">
      <alignment horizontal="left"/>
    </xf>
    <xf numFmtId="186" fontId="2" fillId="30" borderId="45" xfId="43" applyNumberFormat="1" applyFont="1" applyFill="1" applyBorder="1" applyAlignment="1">
      <alignment horizontal="center"/>
    </xf>
    <xf numFmtId="186" fontId="2" fillId="30" borderId="12" xfId="43" applyNumberFormat="1" applyFill="1" applyBorder="1" applyAlignment="1">
      <alignment horizontal="center" vertical="center"/>
    </xf>
    <xf numFmtId="186" fontId="2" fillId="30" borderId="29" xfId="43" applyNumberFormat="1" applyFill="1" applyBorder="1" applyAlignment="1">
      <alignment horizontal="center" vertical="center"/>
    </xf>
    <xf numFmtId="0" fontId="2" fillId="30" borderId="30" xfId="43" applyFont="1" applyFill="1" applyBorder="1" applyAlignment="1">
      <alignment horizontal="left"/>
    </xf>
    <xf numFmtId="0" fontId="0" fillId="0" borderId="10" xfId="0" applyBorder="1">
      <alignment vertical="center"/>
    </xf>
    <xf numFmtId="0" fontId="5" fillId="0" borderId="10" xfId="0" applyFont="1" applyBorder="1">
      <alignment vertical="center"/>
    </xf>
    <xf numFmtId="0" fontId="22" fillId="0" borderId="0" xfId="43" applyFont="1" applyBorder="1" applyAlignment="1"/>
    <xf numFmtId="0" fontId="2" fillId="26" borderId="26" xfId="43" applyFont="1" applyFill="1" applyBorder="1" applyAlignment="1">
      <alignment horizontal="left"/>
    </xf>
    <xf numFmtId="0" fontId="2" fillId="26" borderId="23" xfId="43" applyFill="1" applyBorder="1" applyAlignment="1">
      <alignment horizontal="center"/>
    </xf>
    <xf numFmtId="0" fontId="2" fillId="26" borderId="23" xfId="43" applyFill="1" applyBorder="1" applyAlignment="1">
      <alignment horizontal="left"/>
    </xf>
    <xf numFmtId="0" fontId="2" fillId="26" borderId="13" xfId="43" applyFill="1" applyBorder="1" applyAlignment="1"/>
    <xf numFmtId="0" fontId="2" fillId="26" borderId="26" xfId="43" applyFont="1" applyFill="1" applyBorder="1" applyAlignment="1" applyProtection="1">
      <alignment horizontal="left" vertical="center"/>
      <protection hidden="1"/>
    </xf>
    <xf numFmtId="0" fontId="2" fillId="26" borderId="23" xfId="43" applyFont="1" applyFill="1" applyBorder="1" applyAlignment="1">
      <alignment horizontal="left"/>
    </xf>
    <xf numFmtId="0" fontId="2" fillId="26" borderId="13" xfId="43" applyFont="1" applyFill="1" applyBorder="1" applyAlignment="1">
      <alignment horizontal="left"/>
    </xf>
    <xf numFmtId="0" fontId="2" fillId="26" borderId="13" xfId="43" applyFill="1" applyBorder="1" applyAlignment="1">
      <alignment horizontal="left"/>
    </xf>
    <xf numFmtId="0" fontId="2" fillId="26" borderId="10" xfId="43" applyFont="1" applyFill="1" applyBorder="1" applyAlignment="1">
      <alignment horizontal="center"/>
    </xf>
    <xf numFmtId="0" fontId="2" fillId="32" borderId="23" xfId="43" applyFill="1" applyBorder="1" applyAlignment="1">
      <alignment horizontal="center"/>
    </xf>
    <xf numFmtId="0" fontId="2" fillId="32" borderId="23" xfId="43" applyFill="1" applyBorder="1" applyAlignment="1">
      <alignment horizontal="left"/>
    </xf>
    <xf numFmtId="0" fontId="2" fillId="32" borderId="13" xfId="43" applyFill="1" applyBorder="1" applyAlignment="1"/>
    <xf numFmtId="0" fontId="2" fillId="32" borderId="26" xfId="43" applyFont="1" applyFill="1" applyBorder="1" applyAlignment="1" applyProtection="1">
      <alignment horizontal="left" vertical="center"/>
      <protection hidden="1"/>
    </xf>
    <xf numFmtId="0" fontId="2" fillId="32" borderId="23" xfId="43" applyFont="1" applyFill="1" applyBorder="1" applyAlignment="1">
      <alignment horizontal="left"/>
    </xf>
    <xf numFmtId="0" fontId="2" fillId="32" borderId="13" xfId="43" applyFont="1" applyFill="1" applyBorder="1" applyAlignment="1">
      <alignment horizontal="left"/>
    </xf>
    <xf numFmtId="0" fontId="2" fillId="32" borderId="13" xfId="43" applyFill="1" applyBorder="1" applyAlignment="1">
      <alignment horizontal="left"/>
    </xf>
    <xf numFmtId="0" fontId="2" fillId="32" borderId="10" xfId="43" applyFont="1" applyFill="1" applyBorder="1" applyAlignment="1">
      <alignment horizontal="center"/>
    </xf>
    <xf numFmtId="0" fontId="2" fillId="26" borderId="0" xfId="43" applyFont="1" applyFill="1" applyBorder="1" applyAlignment="1">
      <alignment horizontal="center"/>
    </xf>
    <xf numFmtId="0" fontId="2" fillId="30" borderId="10" xfId="43" applyFont="1" applyFill="1" applyBorder="1" applyAlignment="1">
      <alignment horizontal="left" wrapText="1"/>
    </xf>
    <xf numFmtId="0" fontId="11" fillId="0" borderId="0" xfId="43" applyFont="1" applyBorder="1" applyAlignment="1">
      <alignment horizontal="left" vertical="top"/>
    </xf>
    <xf numFmtId="0" fontId="2" fillId="25" borderId="10" xfId="43" applyFont="1" applyFill="1" applyBorder="1" applyAlignment="1">
      <alignment horizontal="center" vertical="center"/>
    </xf>
    <xf numFmtId="187" fontId="2" fillId="30" borderId="10" xfId="43" applyNumberFormat="1" applyFont="1" applyFill="1" applyBorder="1" applyAlignment="1">
      <alignment horizontal="center"/>
    </xf>
    <xf numFmtId="0" fontId="40" fillId="29" borderId="37" xfId="0" applyFont="1" applyFill="1" applyBorder="1" applyAlignment="1" applyProtection="1">
      <alignment horizontal="center" vertical="center"/>
    </xf>
    <xf numFmtId="0" fontId="40" fillId="29" borderId="37" xfId="0" applyFont="1" applyFill="1" applyBorder="1" applyAlignment="1" applyProtection="1">
      <alignment vertical="center"/>
    </xf>
    <xf numFmtId="0" fontId="2" fillId="0" borderId="0" xfId="0" applyFont="1" applyFill="1" applyProtection="1">
      <alignment vertical="center"/>
    </xf>
    <xf numFmtId="0" fontId="8" fillId="0" borderId="0" xfId="0" applyFont="1" applyFill="1" applyAlignment="1" applyProtection="1">
      <alignment horizontal="left"/>
    </xf>
    <xf numFmtId="179" fontId="7" fillId="0" borderId="0" xfId="0" applyNumberFormat="1" applyFont="1" applyFill="1" applyAlignment="1" applyProtection="1">
      <alignment horizontal="left"/>
    </xf>
    <xf numFmtId="181" fontId="11" fillId="0" borderId="0" xfId="0" applyNumberFormat="1" applyFont="1" applyFill="1" applyProtection="1">
      <alignment vertical="center"/>
    </xf>
    <xf numFmtId="182" fontId="11" fillId="0" borderId="0" xfId="0" applyNumberFormat="1" applyFont="1" applyFill="1" applyProtection="1">
      <alignment vertical="center"/>
    </xf>
    <xf numFmtId="0" fontId="38" fillId="28" borderId="36" xfId="0" applyNumberFormat="1" applyFont="1" applyFill="1" applyBorder="1" applyAlignment="1" applyProtection="1">
      <alignment vertical="center"/>
    </xf>
    <xf numFmtId="0" fontId="13" fillId="28" borderId="37" xfId="0" applyFont="1" applyFill="1" applyBorder="1" applyAlignment="1" applyProtection="1">
      <alignment horizontal="left" vertical="center"/>
    </xf>
    <xf numFmtId="0" fontId="13" fillId="28" borderId="37" xfId="0" applyFont="1" applyFill="1" applyBorder="1" applyAlignment="1" applyProtection="1">
      <alignment vertical="center"/>
    </xf>
    <xf numFmtId="0" fontId="38" fillId="28" borderId="37" xfId="0" applyNumberFormat="1" applyFont="1" applyFill="1" applyBorder="1" applyAlignment="1" applyProtection="1">
      <alignment vertical="center"/>
    </xf>
    <xf numFmtId="0" fontId="39" fillId="28" borderId="38" xfId="0" applyFont="1" applyFill="1" applyBorder="1" applyAlignment="1" applyProtection="1">
      <alignment vertical="center"/>
    </xf>
    <xf numFmtId="0" fontId="3" fillId="0" borderId="0" xfId="0" applyFont="1" applyFill="1" applyBorder="1" applyAlignment="1" applyProtection="1">
      <alignment horizontal="left" vertical="center"/>
    </xf>
    <xf numFmtId="0" fontId="28" fillId="24" borderId="0" xfId="0" applyFont="1" applyFill="1" applyBorder="1" applyAlignment="1" applyProtection="1">
      <alignment horizontal="left" vertical="center"/>
    </xf>
    <xf numFmtId="0" fontId="26" fillId="24" borderId="19" xfId="0" applyNumberFormat="1" applyFont="1" applyFill="1" applyBorder="1" applyAlignment="1" applyProtection="1">
      <alignment vertical="center"/>
    </xf>
    <xf numFmtId="0" fontId="8" fillId="24" borderId="14" xfId="0" applyFont="1" applyFill="1" applyBorder="1" applyAlignment="1" applyProtection="1">
      <alignment horizontal="left" vertical="center"/>
    </xf>
    <xf numFmtId="0" fontId="20" fillId="24" borderId="14" xfId="0" applyFont="1" applyFill="1" applyBorder="1" applyAlignment="1" applyProtection="1">
      <alignment vertical="center"/>
    </xf>
    <xf numFmtId="0" fontId="10" fillId="24" borderId="14" xfId="0" applyFont="1" applyFill="1" applyBorder="1" applyAlignment="1" applyProtection="1">
      <alignment vertical="center"/>
    </xf>
    <xf numFmtId="0" fontId="10" fillId="24" borderId="20" xfId="0" applyFont="1" applyFill="1" applyBorder="1" applyAlignment="1" applyProtection="1">
      <alignment vertical="center"/>
    </xf>
    <xf numFmtId="0" fontId="3" fillId="24" borderId="0" xfId="0" applyFont="1" applyFill="1" applyBorder="1" applyAlignment="1" applyProtection="1">
      <alignment horizontal="left" vertical="center"/>
    </xf>
    <xf numFmtId="182" fontId="3" fillId="24" borderId="0" xfId="0" applyNumberFormat="1" applyFont="1" applyFill="1" applyBorder="1" applyProtection="1">
      <alignment vertical="center"/>
    </xf>
    <xf numFmtId="0" fontId="11" fillId="0" borderId="0" xfId="43" applyFont="1" applyFill="1" applyBorder="1" applyAlignment="1" applyProtection="1">
      <alignment vertical="center"/>
    </xf>
    <xf numFmtId="0" fontId="29" fillId="0" borderId="0" xfId="43" applyFont="1" applyFill="1" applyBorder="1" applyAlignment="1" applyProtection="1">
      <alignment vertical="center"/>
    </xf>
    <xf numFmtId="0" fontId="11" fillId="0" borderId="0" xfId="43" applyFont="1" applyFill="1" applyBorder="1" applyAlignment="1" applyProtection="1">
      <alignment horizontal="left" vertical="center"/>
    </xf>
    <xf numFmtId="179" fontId="11" fillId="0" borderId="0" xfId="43" applyNumberFormat="1" applyFont="1" applyFill="1" applyBorder="1" applyAlignment="1" applyProtection="1">
      <alignment horizontal="left" vertical="center"/>
    </xf>
    <xf numFmtId="0" fontId="12" fillId="29" borderId="37" xfId="43" applyFont="1" applyFill="1" applyBorder="1" applyAlignment="1" applyProtection="1">
      <alignment vertical="center"/>
    </xf>
    <xf numFmtId="0" fontId="12" fillId="29" borderId="37" xfId="43" applyFont="1" applyFill="1" applyBorder="1" applyAlignment="1" applyProtection="1">
      <alignment horizontal="left" vertical="center"/>
    </xf>
    <xf numFmtId="0" fontId="12" fillId="29" borderId="37" xfId="43" applyNumberFormat="1" applyFont="1" applyFill="1" applyBorder="1" applyAlignment="1" applyProtection="1">
      <alignment vertical="center"/>
    </xf>
    <xf numFmtId="0" fontId="40" fillId="29" borderId="37" xfId="43" applyNumberFormat="1" applyFont="1" applyFill="1" applyBorder="1" applyAlignment="1" applyProtection="1">
      <alignment vertical="center"/>
    </xf>
    <xf numFmtId="0" fontId="13" fillId="29" borderId="37" xfId="0" applyFont="1" applyFill="1" applyBorder="1" applyAlignment="1" applyProtection="1">
      <alignment vertical="center"/>
    </xf>
    <xf numFmtId="0" fontId="12" fillId="29" borderId="38" xfId="43" applyFont="1" applyFill="1" applyBorder="1" applyAlignment="1" applyProtection="1">
      <alignment vertical="center"/>
    </xf>
    <xf numFmtId="0" fontId="25" fillId="25" borderId="0" xfId="43" applyNumberFormat="1" applyFont="1" applyFill="1" applyBorder="1" applyAlignment="1" applyProtection="1">
      <alignment vertical="center"/>
    </xf>
    <xf numFmtId="0" fontId="11" fillId="25" borderId="0" xfId="43" applyFont="1" applyFill="1" applyBorder="1" applyAlignment="1" applyProtection="1">
      <alignment horizontal="left" vertical="center"/>
    </xf>
    <xf numFmtId="0" fontId="11" fillId="25" borderId="0" xfId="43" applyFont="1" applyFill="1" applyBorder="1" applyAlignment="1" applyProtection="1">
      <alignment vertical="center"/>
    </xf>
    <xf numFmtId="0" fontId="31" fillId="25" borderId="0" xfId="43" applyFont="1" applyFill="1" applyBorder="1" applyAlignment="1" applyProtection="1">
      <alignment vertical="center"/>
    </xf>
    <xf numFmtId="0" fontId="12" fillId="25" borderId="0" xfId="43" applyFont="1" applyFill="1" applyBorder="1" applyAlignment="1" applyProtection="1">
      <alignment vertical="center"/>
    </xf>
    <xf numFmtId="0" fontId="25" fillId="25" borderId="0" xfId="43" applyFont="1" applyFill="1" applyBorder="1" applyAlignment="1" applyProtection="1">
      <alignment vertical="center"/>
    </xf>
    <xf numFmtId="0" fontId="25" fillId="25" borderId="0" xfId="43" applyFont="1" applyFill="1" applyBorder="1" applyAlignment="1" applyProtection="1">
      <alignment horizontal="left" vertical="center"/>
    </xf>
    <xf numFmtId="179" fontId="11" fillId="25" borderId="0" xfId="43" applyNumberFormat="1" applyFont="1" applyFill="1" applyBorder="1" applyAlignment="1" applyProtection="1">
      <alignment horizontal="center" vertical="center"/>
    </xf>
    <xf numFmtId="0" fontId="21" fillId="25" borderId="0" xfId="43" applyFont="1" applyFill="1" applyBorder="1" applyAlignment="1" applyProtection="1">
      <alignment vertical="center"/>
    </xf>
    <xf numFmtId="0" fontId="11" fillId="25" borderId="0" xfId="43" applyFont="1" applyFill="1" applyBorder="1" applyAlignment="1" applyProtection="1">
      <alignment horizontal="center" vertical="center"/>
    </xf>
    <xf numFmtId="0" fontId="11" fillId="26" borderId="10" xfId="43" applyFont="1" applyFill="1" applyBorder="1" applyAlignment="1" applyProtection="1">
      <alignment horizontal="center" vertical="center"/>
    </xf>
    <xf numFmtId="0" fontId="11" fillId="26" borderId="26" xfId="43" applyFont="1" applyFill="1" applyBorder="1" applyAlignment="1" applyProtection="1">
      <alignment horizontal="center" vertical="center"/>
    </xf>
    <xf numFmtId="0" fontId="11" fillId="26" borderId="56" xfId="43" applyFont="1" applyFill="1" applyBorder="1" applyAlignment="1" applyProtection="1">
      <alignment horizontal="center" vertical="center"/>
    </xf>
    <xf numFmtId="0" fontId="11" fillId="25" borderId="30" xfId="43" applyFont="1" applyFill="1" applyBorder="1" applyAlignment="1" applyProtection="1">
      <alignment vertical="center"/>
    </xf>
    <xf numFmtId="9" fontId="11" fillId="25" borderId="10" xfId="43" applyNumberFormat="1" applyFont="1" applyFill="1" applyBorder="1" applyAlignment="1" applyProtection="1">
      <alignment horizontal="right" vertical="center"/>
    </xf>
    <xf numFmtId="176" fontId="11" fillId="25" borderId="53" xfId="43" applyNumberFormat="1" applyFont="1" applyFill="1" applyBorder="1" applyAlignment="1" applyProtection="1">
      <alignment horizontal="center" vertical="center"/>
    </xf>
    <xf numFmtId="176" fontId="11" fillId="25" borderId="0" xfId="43" applyNumberFormat="1" applyFont="1" applyFill="1" applyBorder="1" applyAlignment="1" applyProtection="1">
      <alignment horizontal="center" vertical="center"/>
    </xf>
    <xf numFmtId="0" fontId="11" fillId="25" borderId="11" xfId="43" applyFont="1" applyFill="1" applyBorder="1" applyAlignment="1" applyProtection="1">
      <alignment vertical="center"/>
    </xf>
    <xf numFmtId="0" fontId="11" fillId="25" borderId="33" xfId="43" applyFont="1" applyFill="1" applyBorder="1" applyAlignment="1" applyProtection="1">
      <alignment vertical="center"/>
    </xf>
    <xf numFmtId="0" fontId="29" fillId="25" borderId="0" xfId="43" applyFont="1" applyFill="1" applyBorder="1" applyAlignment="1" applyProtection="1">
      <alignment vertical="center"/>
    </xf>
    <xf numFmtId="176" fontId="11" fillId="25" borderId="57" xfId="43" applyNumberFormat="1" applyFont="1" applyFill="1" applyBorder="1" applyAlignment="1" applyProtection="1">
      <alignment horizontal="center" vertical="center"/>
    </xf>
    <xf numFmtId="0" fontId="2" fillId="25" borderId="0" xfId="43" applyFont="1" applyFill="1" applyBorder="1" applyAlignment="1" applyProtection="1">
      <alignment vertical="center"/>
    </xf>
    <xf numFmtId="0" fontId="11" fillId="25" borderId="0" xfId="43" applyFont="1" applyFill="1" applyBorder="1" applyAlignment="1" applyProtection="1">
      <alignment horizontal="right" vertical="center"/>
    </xf>
    <xf numFmtId="0" fontId="11" fillId="25" borderId="23" xfId="43" applyFont="1" applyFill="1" applyBorder="1" applyAlignment="1" applyProtection="1">
      <alignment vertical="center"/>
    </xf>
    <xf numFmtId="0" fontId="29" fillId="25" borderId="13" xfId="43" applyFont="1" applyFill="1" applyBorder="1" applyAlignment="1" applyProtection="1">
      <alignment vertical="center"/>
    </xf>
    <xf numFmtId="177" fontId="2" fillId="25" borderId="56" xfId="43" applyNumberFormat="1" applyFont="1" applyFill="1" applyBorder="1" applyAlignment="1" applyProtection="1">
      <alignment vertical="center"/>
    </xf>
    <xf numFmtId="179" fontId="11" fillId="25" borderId="0" xfId="43" applyNumberFormat="1" applyFont="1" applyFill="1" applyBorder="1" applyAlignment="1" applyProtection="1">
      <alignment horizontal="left" vertical="center"/>
    </xf>
    <xf numFmtId="40" fontId="2" fillId="25" borderId="56" xfId="34" applyNumberFormat="1" applyFont="1" applyFill="1" applyBorder="1" applyAlignment="1" applyProtection="1">
      <alignment vertical="center"/>
    </xf>
    <xf numFmtId="189" fontId="11" fillId="0" borderId="0" xfId="43" applyNumberFormat="1" applyFont="1" applyFill="1" applyBorder="1" applyAlignment="1" applyProtection="1">
      <alignment vertical="center"/>
    </xf>
    <xf numFmtId="189" fontId="11" fillId="25" borderId="0" xfId="43" applyNumberFormat="1" applyFont="1" applyFill="1" applyBorder="1" applyAlignment="1" applyProtection="1">
      <alignment vertical="center"/>
    </xf>
    <xf numFmtId="189" fontId="11" fillId="25" borderId="0" xfId="43" applyNumberFormat="1" applyFont="1" applyFill="1" applyBorder="1" applyAlignment="1" applyProtection="1">
      <alignment horizontal="left" vertical="center"/>
    </xf>
    <xf numFmtId="38" fontId="11" fillId="25" borderId="0" xfId="34" applyFont="1" applyFill="1" applyBorder="1" applyAlignment="1" applyProtection="1">
      <alignment horizontal="right" vertical="center"/>
    </xf>
    <xf numFmtId="38" fontId="11" fillId="25" borderId="0" xfId="34" applyFont="1" applyFill="1" applyBorder="1" applyAlignment="1" applyProtection="1">
      <alignment vertical="center"/>
    </xf>
    <xf numFmtId="0" fontId="11" fillId="25" borderId="31" xfId="43" applyFont="1" applyFill="1" applyBorder="1" applyAlignment="1" applyProtection="1">
      <alignment horizontal="left" vertical="center"/>
    </xf>
    <xf numFmtId="0" fontId="11" fillId="25" borderId="31" xfId="43" applyFont="1" applyFill="1" applyBorder="1" applyAlignment="1" applyProtection="1">
      <alignment vertical="center"/>
    </xf>
    <xf numFmtId="0" fontId="11" fillId="25" borderId="30" xfId="43" applyFont="1" applyFill="1" applyBorder="1" applyAlignment="1" applyProtection="1">
      <alignment horizontal="left" vertical="center"/>
    </xf>
    <xf numFmtId="0" fontId="11" fillId="25" borderId="45" xfId="43" applyFont="1" applyFill="1" applyBorder="1" applyAlignment="1" applyProtection="1">
      <alignment horizontal="right" vertical="center"/>
    </xf>
    <xf numFmtId="0" fontId="29" fillId="25" borderId="10" xfId="43" applyFont="1" applyFill="1" applyBorder="1" applyAlignment="1" applyProtection="1">
      <alignment vertical="center"/>
    </xf>
    <xf numFmtId="177" fontId="29" fillId="25" borderId="10" xfId="43" applyNumberFormat="1" applyFont="1" applyFill="1" applyBorder="1" applyAlignment="1" applyProtection="1">
      <alignment vertical="center"/>
    </xf>
    <xf numFmtId="176" fontId="11" fillId="25" borderId="10" xfId="43" applyNumberFormat="1" applyFont="1" applyFill="1" applyBorder="1" applyAlignment="1" applyProtection="1">
      <alignment horizontal="center" vertical="center"/>
    </xf>
    <xf numFmtId="0" fontId="11" fillId="25" borderId="11" xfId="43" applyFont="1" applyFill="1" applyBorder="1" applyAlignment="1" applyProtection="1">
      <alignment horizontal="left" vertical="center"/>
    </xf>
    <xf numFmtId="0" fontId="11" fillId="25" borderId="12" xfId="43" applyFont="1" applyFill="1" applyBorder="1" applyAlignment="1" applyProtection="1">
      <alignment horizontal="right" vertical="center"/>
    </xf>
    <xf numFmtId="0" fontId="11" fillId="25" borderId="33" xfId="43" applyFont="1" applyFill="1" applyBorder="1" applyAlignment="1" applyProtection="1">
      <alignment horizontal="left" vertical="center"/>
    </xf>
    <xf numFmtId="0" fontId="11" fillId="25" borderId="16" xfId="43" applyFont="1" applyFill="1" applyBorder="1" applyAlignment="1" applyProtection="1">
      <alignment vertical="center"/>
    </xf>
    <xf numFmtId="0" fontId="11" fillId="25" borderId="29" xfId="43" applyFont="1" applyFill="1" applyBorder="1" applyAlignment="1" applyProtection="1">
      <alignment horizontal="right" vertical="center"/>
    </xf>
    <xf numFmtId="0" fontId="11" fillId="25" borderId="26" xfId="43" applyFont="1" applyFill="1" applyBorder="1" applyAlignment="1" applyProtection="1">
      <alignment horizontal="left" vertical="center"/>
    </xf>
    <xf numFmtId="0" fontId="29" fillId="25" borderId="45" xfId="43" applyFont="1" applyFill="1" applyBorder="1" applyAlignment="1" applyProtection="1">
      <alignment vertical="center"/>
    </xf>
    <xf numFmtId="176" fontId="29" fillId="25" borderId="0" xfId="43" applyNumberFormat="1" applyFont="1" applyFill="1" applyBorder="1" applyAlignment="1" applyProtection="1">
      <alignment vertical="center"/>
    </xf>
    <xf numFmtId="176" fontId="11" fillId="25" borderId="0" xfId="43" applyNumberFormat="1" applyFont="1" applyFill="1" applyBorder="1" applyAlignment="1" applyProtection="1">
      <alignment vertical="center"/>
    </xf>
    <xf numFmtId="176" fontId="11" fillId="25" borderId="0" xfId="43" applyNumberFormat="1" applyFont="1" applyFill="1" applyBorder="1" applyAlignment="1" applyProtection="1">
      <alignment horizontal="left" vertical="center"/>
    </xf>
    <xf numFmtId="178" fontId="2" fillId="25" borderId="25" xfId="43" applyNumberFormat="1" applyFont="1" applyFill="1" applyBorder="1" applyAlignment="1" applyProtection="1">
      <alignment horizontal="right" vertical="center"/>
    </xf>
    <xf numFmtId="178" fontId="11" fillId="25" borderId="0" xfId="43" applyNumberFormat="1" applyFont="1" applyFill="1" applyBorder="1" applyAlignment="1" applyProtection="1">
      <alignment horizontal="right" vertical="center"/>
    </xf>
    <xf numFmtId="38" fontId="29" fillId="25" borderId="10" xfId="34" applyFont="1" applyFill="1" applyBorder="1" applyAlignment="1" applyProtection="1">
      <alignment vertical="center"/>
    </xf>
    <xf numFmtId="38" fontId="11" fillId="25" borderId="10" xfId="34" applyFont="1" applyFill="1" applyBorder="1" applyAlignment="1" applyProtection="1">
      <alignment horizontal="center" vertical="center"/>
    </xf>
    <xf numFmtId="40" fontId="2" fillId="25" borderId="56" xfId="43" applyNumberFormat="1" applyFont="1" applyFill="1" applyBorder="1" applyAlignment="1" applyProtection="1">
      <alignment vertical="center"/>
    </xf>
    <xf numFmtId="0" fontId="2" fillId="25" borderId="26" xfId="43" applyFont="1" applyFill="1" applyBorder="1" applyAlignment="1" applyProtection="1">
      <alignment horizontal="left" vertical="center"/>
    </xf>
    <xf numFmtId="0" fontId="0" fillId="24" borderId="10" xfId="0" applyFill="1" applyBorder="1">
      <alignment vertical="center"/>
    </xf>
    <xf numFmtId="177" fontId="29" fillId="25" borderId="26" xfId="43" applyNumberFormat="1" applyFont="1" applyFill="1" applyBorder="1" applyAlignment="1" applyProtection="1">
      <alignment vertical="center"/>
    </xf>
    <xf numFmtId="177" fontId="2" fillId="25" borderId="56" xfId="28" applyNumberFormat="1" applyFont="1" applyFill="1" applyBorder="1" applyAlignment="1" applyProtection="1">
      <alignment horizontal="center" vertical="center"/>
    </xf>
    <xf numFmtId="177" fontId="2" fillId="25" borderId="58" xfId="28" applyNumberFormat="1" applyFont="1" applyFill="1" applyBorder="1" applyAlignment="1" applyProtection="1">
      <alignment horizontal="center" vertical="center"/>
    </xf>
    <xf numFmtId="40" fontId="2" fillId="25" borderId="58" xfId="43" applyNumberFormat="1" applyFont="1" applyFill="1" applyBorder="1" applyAlignment="1" applyProtection="1">
      <alignment vertical="center"/>
    </xf>
    <xf numFmtId="176" fontId="11" fillId="25" borderId="44" xfId="43" applyNumberFormat="1" applyFont="1" applyFill="1" applyBorder="1" applyAlignment="1" applyProtection="1">
      <alignment horizontal="center" vertical="center"/>
    </xf>
    <xf numFmtId="176" fontId="11" fillId="25" borderId="54" xfId="43" applyNumberFormat="1" applyFont="1" applyFill="1" applyBorder="1" applyAlignment="1" applyProtection="1">
      <alignment horizontal="center" vertical="center"/>
    </xf>
    <xf numFmtId="176" fontId="11" fillId="25" borderId="22" xfId="43" applyNumberFormat="1" applyFont="1" applyFill="1" applyBorder="1" applyAlignment="1" applyProtection="1">
      <alignment horizontal="center" vertical="center"/>
    </xf>
    <xf numFmtId="176" fontId="11" fillId="25" borderId="50" xfId="43" applyNumberFormat="1" applyFont="1" applyFill="1" applyBorder="1" applyAlignment="1" applyProtection="1">
      <alignment horizontal="center" vertical="center"/>
    </xf>
    <xf numFmtId="177" fontId="2" fillId="25" borderId="59" xfId="43" applyNumberFormat="1" applyFont="1" applyFill="1" applyBorder="1" applyAlignment="1" applyProtection="1">
      <alignment vertical="center"/>
    </xf>
    <xf numFmtId="176" fontId="11" fillId="25" borderId="25" xfId="43" applyNumberFormat="1" applyFont="1" applyFill="1" applyBorder="1" applyAlignment="1" applyProtection="1">
      <alignment horizontal="center" vertical="center"/>
    </xf>
    <xf numFmtId="179" fontId="11" fillId="26" borderId="47" xfId="43" applyNumberFormat="1" applyFont="1" applyFill="1" applyBorder="1" applyAlignment="1" applyProtection="1">
      <alignment horizontal="center" vertical="center"/>
    </xf>
    <xf numFmtId="0" fontId="11" fillId="26" borderId="60" xfId="43" applyFont="1" applyFill="1" applyBorder="1" applyAlignment="1" applyProtection="1">
      <alignment vertical="center"/>
    </xf>
    <xf numFmtId="0" fontId="11" fillId="26" borderId="55" xfId="43" applyFont="1" applyFill="1" applyBorder="1" applyAlignment="1" applyProtection="1">
      <alignment horizontal="center" vertical="center"/>
    </xf>
    <xf numFmtId="178" fontId="2" fillId="25" borderId="44" xfId="43" applyNumberFormat="1" applyFont="1" applyFill="1" applyBorder="1" applyAlignment="1" applyProtection="1">
      <alignment vertical="center"/>
    </xf>
    <xf numFmtId="178" fontId="2" fillId="25" borderId="41" xfId="43" applyNumberFormat="1" applyFont="1" applyFill="1" applyBorder="1" applyAlignment="1" applyProtection="1">
      <alignment vertical="center"/>
    </xf>
    <xf numFmtId="178" fontId="35" fillId="27" borderId="54" xfId="43" applyNumberFormat="1" applyFont="1" applyFill="1" applyBorder="1" applyAlignment="1" applyProtection="1">
      <alignment horizontal="right" vertical="center"/>
    </xf>
    <xf numFmtId="0" fontId="3" fillId="25" borderId="45" xfId="43" applyFont="1" applyFill="1" applyBorder="1" applyAlignment="1" applyProtection="1">
      <alignment horizontal="right" vertical="center"/>
    </xf>
    <xf numFmtId="0" fontId="29" fillId="25" borderId="18" xfId="43" applyFont="1" applyFill="1" applyBorder="1" applyAlignment="1" applyProtection="1">
      <alignment vertical="center"/>
    </xf>
    <xf numFmtId="0" fontId="11" fillId="25" borderId="15" xfId="43" applyFont="1" applyFill="1" applyBorder="1" applyAlignment="1" applyProtection="1">
      <alignment vertical="center"/>
    </xf>
    <xf numFmtId="0" fontId="21" fillId="25" borderId="18" xfId="43" applyFont="1" applyFill="1" applyBorder="1" applyAlignment="1" applyProtection="1">
      <alignment vertical="center"/>
    </xf>
    <xf numFmtId="0" fontId="11" fillId="25" borderId="15" xfId="43" applyFont="1" applyFill="1" applyBorder="1" applyAlignment="1" applyProtection="1">
      <alignment horizontal="right" vertical="center"/>
    </xf>
    <xf numFmtId="0" fontId="11" fillId="25" borderId="42" xfId="43" applyFont="1" applyFill="1" applyBorder="1" applyAlignment="1" applyProtection="1">
      <alignment vertical="center"/>
    </xf>
    <xf numFmtId="0" fontId="11" fillId="25" borderId="40" xfId="43" applyFont="1" applyFill="1" applyBorder="1" applyAlignment="1" applyProtection="1">
      <alignment vertical="center"/>
    </xf>
    <xf numFmtId="0" fontId="2" fillId="25" borderId="20" xfId="43" applyFont="1" applyFill="1" applyBorder="1" applyAlignment="1" applyProtection="1">
      <alignment vertical="center"/>
    </xf>
    <xf numFmtId="38" fontId="11" fillId="25" borderId="56" xfId="34" applyFont="1" applyFill="1" applyBorder="1" applyAlignment="1" applyProtection="1">
      <alignment vertical="center"/>
    </xf>
    <xf numFmtId="178" fontId="11" fillId="25" borderId="15" xfId="43" applyNumberFormat="1" applyFont="1" applyFill="1" applyBorder="1" applyAlignment="1" applyProtection="1">
      <alignment horizontal="right" vertical="center"/>
    </xf>
    <xf numFmtId="189" fontId="29" fillId="25" borderId="18" xfId="43" applyNumberFormat="1" applyFont="1" applyFill="1" applyBorder="1" applyAlignment="1" applyProtection="1">
      <alignment vertical="center"/>
    </xf>
    <xf numFmtId="0" fontId="29" fillId="25" borderId="48" xfId="43" applyFont="1" applyFill="1" applyBorder="1" applyAlignment="1" applyProtection="1">
      <alignment vertical="center"/>
    </xf>
    <xf numFmtId="0" fontId="35" fillId="27" borderId="61" xfId="43" applyFont="1" applyFill="1" applyBorder="1" applyAlignment="1" applyProtection="1">
      <alignment vertical="center"/>
    </xf>
    <xf numFmtId="0" fontId="12" fillId="27" borderId="46" xfId="43" applyFont="1" applyFill="1" applyBorder="1" applyAlignment="1" applyProtection="1">
      <alignment horizontal="left" vertical="center"/>
    </xf>
    <xf numFmtId="0" fontId="12" fillId="27" borderId="46" xfId="43" applyFont="1" applyFill="1" applyBorder="1" applyAlignment="1" applyProtection="1">
      <alignment vertical="center"/>
    </xf>
    <xf numFmtId="0" fontId="40" fillId="27" borderId="62" xfId="43" applyFont="1" applyFill="1" applyBorder="1" applyAlignment="1" applyProtection="1">
      <alignment vertical="center"/>
    </xf>
    <xf numFmtId="0" fontId="29" fillId="25" borderId="39" xfId="43" applyFont="1" applyFill="1" applyBorder="1" applyAlignment="1" applyProtection="1">
      <alignment vertical="center"/>
    </xf>
    <xf numFmtId="0" fontId="29" fillId="25" borderId="14" xfId="43" applyFont="1" applyFill="1" applyBorder="1" applyAlignment="1" applyProtection="1">
      <alignment vertical="center"/>
    </xf>
    <xf numFmtId="179" fontId="11" fillId="25" borderId="14" xfId="43" applyNumberFormat="1" applyFont="1" applyFill="1" applyBorder="1" applyAlignment="1" applyProtection="1">
      <alignment horizontal="left" vertical="center"/>
    </xf>
    <xf numFmtId="0" fontId="11" fillId="25" borderId="14" xfId="43" applyFont="1" applyFill="1" applyBorder="1" applyAlignment="1" applyProtection="1">
      <alignment vertical="center"/>
    </xf>
    <xf numFmtId="0" fontId="2" fillId="25" borderId="26" xfId="43" applyFont="1" applyFill="1" applyBorder="1" applyAlignment="1">
      <alignment horizontal="left"/>
    </xf>
    <xf numFmtId="184" fontId="0" fillId="0" borderId="10" xfId="0" applyNumberFormat="1" applyFill="1" applyBorder="1" applyProtection="1">
      <alignment vertical="center"/>
      <protection hidden="1"/>
    </xf>
    <xf numFmtId="190" fontId="2" fillId="25" borderId="41" xfId="43" applyNumberFormat="1" applyFont="1" applyFill="1" applyBorder="1" applyAlignment="1" applyProtection="1">
      <alignment vertical="center"/>
    </xf>
    <xf numFmtId="190" fontId="35" fillId="27" borderId="54" xfId="43" applyNumberFormat="1" applyFont="1" applyFill="1" applyBorder="1" applyAlignment="1" applyProtection="1">
      <alignment horizontal="right" vertical="center"/>
    </xf>
    <xf numFmtId="0" fontId="3" fillId="0" borderId="0" xfId="43" applyFont="1" applyBorder="1" applyAlignment="1"/>
    <xf numFmtId="0" fontId="17" fillId="0" borderId="0" xfId="43" applyFont="1" applyFill="1" applyBorder="1" applyAlignment="1">
      <alignment vertical="center"/>
    </xf>
    <xf numFmtId="0" fontId="17" fillId="25" borderId="0" xfId="43" applyFont="1" applyFill="1" applyBorder="1" applyAlignment="1" applyProtection="1">
      <alignment vertical="center"/>
    </xf>
    <xf numFmtId="0" fontId="17" fillId="25" borderId="0" xfId="43" applyFont="1" applyFill="1" applyBorder="1" applyAlignment="1" applyProtection="1">
      <alignment horizontal="right" vertical="center"/>
    </xf>
    <xf numFmtId="38" fontId="11" fillId="25" borderId="15" xfId="34" applyFont="1" applyFill="1" applyBorder="1" applyAlignment="1" applyProtection="1">
      <alignment horizontal="right" vertical="center"/>
    </xf>
    <xf numFmtId="177" fontId="2" fillId="0" borderId="0" xfId="43" applyNumberFormat="1" applyBorder="1" applyAlignment="1"/>
    <xf numFmtId="0" fontId="11" fillId="0" borderId="0" xfId="0" applyFont="1" applyProtection="1">
      <alignment vertical="center"/>
    </xf>
    <xf numFmtId="0" fontId="0" fillId="0" borderId="0" xfId="43" applyFont="1" applyBorder="1" applyAlignment="1"/>
    <xf numFmtId="0" fontId="2" fillId="0" borderId="0" xfId="43" applyFont="1" applyBorder="1" applyAlignment="1">
      <alignment horizontal="left"/>
    </xf>
    <xf numFmtId="0" fontId="5" fillId="25" borderId="0" xfId="43" applyFont="1" applyFill="1" applyBorder="1" applyAlignment="1" applyProtection="1"/>
    <xf numFmtId="0" fontId="11" fillId="25" borderId="0" xfId="43" applyFont="1" applyFill="1" applyBorder="1" applyAlignment="1" applyProtection="1"/>
    <xf numFmtId="0" fontId="11" fillId="25" borderId="0" xfId="43" applyFont="1" applyFill="1" applyBorder="1" applyAlignment="1" applyProtection="1">
      <alignment horizontal="right"/>
    </xf>
    <xf numFmtId="0" fontId="11" fillId="25" borderId="0" xfId="0" applyFont="1" applyFill="1" applyAlignment="1" applyProtection="1">
      <alignment horizontal="right" vertical="center"/>
    </xf>
    <xf numFmtId="0" fontId="2" fillId="25" borderId="0" xfId="43" applyFill="1" applyBorder="1" applyAlignment="1" applyProtection="1"/>
    <xf numFmtId="0" fontId="11" fillId="25" borderId="21" xfId="43" applyFont="1" applyFill="1" applyBorder="1" applyAlignment="1" applyProtection="1"/>
    <xf numFmtId="0" fontId="11" fillId="25" borderId="28" xfId="43" applyFont="1" applyFill="1" applyBorder="1" applyAlignment="1" applyProtection="1"/>
    <xf numFmtId="0" fontId="11" fillId="25" borderId="25" xfId="0" applyFont="1" applyFill="1" applyBorder="1" applyAlignment="1" applyProtection="1">
      <alignment horizontal="right" vertical="center"/>
    </xf>
    <xf numFmtId="0" fontId="11" fillId="25" borderId="53" xfId="43" applyFont="1" applyFill="1" applyBorder="1" applyAlignment="1" applyProtection="1">
      <alignment horizontal="right"/>
    </xf>
    <xf numFmtId="0" fontId="3" fillId="25" borderId="0" xfId="43" applyFont="1" applyFill="1" applyBorder="1" applyAlignment="1" applyProtection="1"/>
    <xf numFmtId="0" fontId="11" fillId="25" borderId="16" xfId="43" applyFont="1" applyFill="1" applyBorder="1" applyAlignment="1" applyProtection="1"/>
    <xf numFmtId="0" fontId="11" fillId="25" borderId="16" xfId="0" applyFont="1" applyFill="1" applyBorder="1" applyProtection="1">
      <alignment vertical="center"/>
    </xf>
    <xf numFmtId="0" fontId="2" fillId="25" borderId="16" xfId="43" applyFill="1" applyBorder="1" applyAlignment="1" applyProtection="1"/>
    <xf numFmtId="0" fontId="0" fillId="25" borderId="16" xfId="0" applyFill="1" applyBorder="1" applyProtection="1">
      <alignment vertical="center"/>
    </xf>
    <xf numFmtId="0" fontId="17" fillId="25" borderId="0" xfId="43" applyFont="1" applyFill="1" applyBorder="1" applyAlignment="1" applyProtection="1"/>
    <xf numFmtId="0" fontId="11" fillId="25" borderId="26" xfId="43" applyFont="1" applyFill="1" applyBorder="1" applyAlignment="1" applyProtection="1"/>
    <xf numFmtId="0" fontId="11" fillId="25" borderId="23" xfId="43" applyFont="1" applyFill="1" applyBorder="1" applyAlignment="1" applyProtection="1"/>
    <xf numFmtId="0" fontId="11" fillId="25" borderId="24" xfId="43" applyFont="1" applyFill="1" applyBorder="1" applyAlignment="1" applyProtection="1">
      <alignment horizontal="center"/>
    </xf>
    <xf numFmtId="0" fontId="11" fillId="25" borderId="10" xfId="43" applyFont="1" applyFill="1" applyBorder="1" applyAlignment="1" applyProtection="1">
      <alignment horizontal="center" vertical="center"/>
    </xf>
    <xf numFmtId="0" fontId="11" fillId="24" borderId="25" xfId="43" applyFont="1" applyFill="1" applyBorder="1" applyAlignment="1" applyProtection="1">
      <alignment horizontal="right"/>
      <protection locked="0"/>
    </xf>
    <xf numFmtId="0" fontId="11" fillId="24" borderId="13" xfId="43" applyFont="1" applyFill="1" applyBorder="1" applyAlignment="1" applyProtection="1">
      <alignment horizontal="right"/>
      <protection locked="0"/>
    </xf>
    <xf numFmtId="0" fontId="11" fillId="25" borderId="30" xfId="43" applyFont="1" applyFill="1" applyBorder="1" applyAlignment="1" applyProtection="1"/>
    <xf numFmtId="0" fontId="11" fillId="25" borderId="31" xfId="43" applyFont="1" applyFill="1" applyBorder="1" applyAlignment="1" applyProtection="1"/>
    <xf numFmtId="0" fontId="11" fillId="25" borderId="10" xfId="43" applyFont="1" applyFill="1" applyBorder="1" applyAlignment="1" applyProtection="1"/>
    <xf numFmtId="0" fontId="11" fillId="25" borderId="33" xfId="43" applyFont="1" applyFill="1" applyBorder="1" applyAlignment="1" applyProtection="1"/>
    <xf numFmtId="0" fontId="11" fillId="25" borderId="17" xfId="43" applyFont="1" applyFill="1" applyBorder="1" applyAlignment="1" applyProtection="1"/>
    <xf numFmtId="0" fontId="11" fillId="24" borderId="43" xfId="43" applyFont="1" applyFill="1" applyBorder="1" applyAlignment="1" applyProtection="1">
      <alignment horizontal="right"/>
      <protection locked="0"/>
    </xf>
    <xf numFmtId="0" fontId="11" fillId="24" borderId="29" xfId="43" applyFont="1" applyFill="1" applyBorder="1" applyAlignment="1" applyProtection="1">
      <alignment horizontal="right"/>
      <protection locked="0"/>
    </xf>
    <xf numFmtId="0" fontId="11" fillId="25" borderId="0" xfId="0" applyFont="1" applyFill="1" applyAlignment="1" applyProtection="1"/>
    <xf numFmtId="0" fontId="11" fillId="25" borderId="13" xfId="43" applyFont="1" applyFill="1" applyBorder="1" applyAlignment="1" applyProtection="1"/>
    <xf numFmtId="0" fontId="0" fillId="25" borderId="0" xfId="0" applyFill="1" applyAlignment="1" applyProtection="1">
      <alignment horizontal="center" vertical="center"/>
    </xf>
    <xf numFmtId="0" fontId="11" fillId="25" borderId="0" xfId="0" applyFont="1" applyFill="1" applyAlignment="1" applyProtection="1">
      <alignment horizontal="center" vertical="center"/>
    </xf>
    <xf numFmtId="0" fontId="11" fillId="25" borderId="25" xfId="0" applyFont="1" applyFill="1" applyBorder="1" applyProtection="1">
      <alignment vertical="center"/>
    </xf>
    <xf numFmtId="0" fontId="0" fillId="25" borderId="0" xfId="0" applyFill="1">
      <alignment vertical="center"/>
    </xf>
    <xf numFmtId="0" fontId="5" fillId="25" borderId="18" xfId="43" applyFont="1" applyFill="1" applyBorder="1" applyAlignment="1" applyProtection="1">
      <alignment vertical="center"/>
    </xf>
    <xf numFmtId="0" fontId="11" fillId="25" borderId="0" xfId="0" applyFont="1" applyFill="1" applyBorder="1">
      <alignment vertical="center"/>
    </xf>
    <xf numFmtId="0" fontId="17" fillId="25" borderId="0" xfId="0" applyFont="1" applyFill="1" applyBorder="1">
      <alignment vertical="center"/>
    </xf>
    <xf numFmtId="0" fontId="17" fillId="25" borderId="0" xfId="0" applyFont="1" applyFill="1" applyBorder="1" applyAlignment="1">
      <alignment horizontal="right" vertical="center"/>
    </xf>
    <xf numFmtId="177" fontId="11" fillId="25" borderId="25" xfId="43" applyNumberFormat="1" applyFont="1" applyFill="1" applyBorder="1" applyAlignment="1" applyProtection="1">
      <alignment horizontal="right" vertical="center"/>
    </xf>
    <xf numFmtId="0" fontId="6" fillId="25" borderId="0" xfId="0" applyFont="1" applyFill="1" applyBorder="1" applyAlignment="1">
      <alignment horizontal="left" vertical="center"/>
    </xf>
    <xf numFmtId="177" fontId="11" fillId="25" borderId="15" xfId="0" applyNumberFormat="1" applyFont="1" applyFill="1" applyBorder="1" applyAlignment="1">
      <alignment horizontal="right" vertical="center"/>
    </xf>
    <xf numFmtId="177" fontId="11" fillId="25" borderId="0" xfId="0" applyNumberFormat="1" applyFont="1" applyFill="1" applyBorder="1" applyAlignment="1">
      <alignment horizontal="right" vertical="center"/>
    </xf>
    <xf numFmtId="0" fontId="11" fillId="25" borderId="0" xfId="0" applyFont="1" applyFill="1" applyBorder="1" applyAlignment="1">
      <alignment horizontal="left" vertical="center"/>
    </xf>
    <xf numFmtId="191" fontId="11" fillId="25" borderId="10" xfId="0" applyNumberFormat="1" applyFont="1" applyFill="1" applyBorder="1">
      <alignment vertical="center"/>
    </xf>
    <xf numFmtId="177" fontId="11" fillId="25" borderId="0" xfId="0" applyNumberFormat="1" applyFont="1" applyFill="1" applyBorder="1" applyAlignment="1">
      <alignment horizontal="left" vertical="center"/>
    </xf>
    <xf numFmtId="191" fontId="11" fillId="25" borderId="0" xfId="0" applyNumberFormat="1" applyFont="1" applyFill="1" applyBorder="1">
      <alignment vertical="center"/>
    </xf>
    <xf numFmtId="0" fontId="11" fillId="25" borderId="0" xfId="0" applyFont="1" applyFill="1" applyBorder="1" applyAlignment="1">
      <alignment horizontal="right" vertical="center"/>
    </xf>
    <xf numFmtId="38" fontId="11" fillId="25" borderId="0" xfId="34" applyFont="1" applyFill="1" applyBorder="1" applyAlignment="1">
      <alignment horizontal="right" vertical="center"/>
    </xf>
    <xf numFmtId="40" fontId="11" fillId="25" borderId="0" xfId="0" applyNumberFormat="1" applyFont="1" applyFill="1" applyBorder="1">
      <alignment vertical="center"/>
    </xf>
    <xf numFmtId="0" fontId="11" fillId="26" borderId="13" xfId="43" applyFont="1" applyFill="1" applyBorder="1" applyAlignment="1" applyProtection="1">
      <alignment horizontal="center" vertical="center"/>
    </xf>
    <xf numFmtId="179" fontId="11" fillId="26" borderId="10" xfId="43" applyNumberFormat="1" applyFont="1" applyFill="1" applyBorder="1" applyAlignment="1" applyProtection="1">
      <alignment horizontal="center" vertical="center"/>
    </xf>
    <xf numFmtId="0" fontId="11" fillId="25" borderId="0" xfId="43" applyFont="1" applyFill="1" applyBorder="1" applyAlignment="1" applyProtection="1">
      <alignment horizontal="left" vertical="center"/>
      <protection hidden="1"/>
    </xf>
    <xf numFmtId="177" fontId="11" fillId="25" borderId="26" xfId="43" applyNumberFormat="1" applyFont="1" applyFill="1" applyBorder="1" applyAlignment="1" applyProtection="1">
      <alignment horizontal="center" vertical="center"/>
      <protection hidden="1"/>
    </xf>
    <xf numFmtId="177" fontId="11" fillId="25" borderId="13" xfId="43" applyNumberFormat="1" applyFont="1" applyFill="1" applyBorder="1" applyAlignment="1" applyProtection="1">
      <alignment vertical="center"/>
      <protection hidden="1"/>
    </xf>
    <xf numFmtId="176" fontId="11" fillId="25" borderId="10" xfId="43" applyNumberFormat="1" applyFont="1" applyFill="1" applyBorder="1" applyAlignment="1" applyProtection="1">
      <alignment horizontal="center" vertical="center"/>
      <protection hidden="1"/>
    </xf>
    <xf numFmtId="9" fontId="11" fillId="25" borderId="10" xfId="28" applyFont="1" applyFill="1" applyBorder="1" applyAlignment="1">
      <alignment horizontal="center" vertical="center"/>
    </xf>
    <xf numFmtId="38" fontId="11" fillId="25" borderId="0" xfId="34" applyFont="1" applyFill="1" applyBorder="1" applyAlignment="1">
      <alignment horizontal="left" vertical="center"/>
    </xf>
    <xf numFmtId="38" fontId="11" fillId="25" borderId="15" xfId="34" applyFont="1" applyFill="1" applyBorder="1" applyAlignment="1">
      <alignment horizontal="right" vertical="center"/>
    </xf>
    <xf numFmtId="40" fontId="11" fillId="25" borderId="10" xfId="34" applyNumberFormat="1" applyFont="1" applyFill="1" applyBorder="1" applyAlignment="1" applyProtection="1">
      <alignment horizontal="right" vertical="center"/>
    </xf>
    <xf numFmtId="40" fontId="11" fillId="25" borderId="56" xfId="34" applyNumberFormat="1" applyFont="1" applyFill="1" applyBorder="1" applyAlignment="1">
      <alignment horizontal="right" vertical="center"/>
    </xf>
    <xf numFmtId="177" fontId="11" fillId="25" borderId="0" xfId="43" applyNumberFormat="1" applyFont="1" applyFill="1" applyBorder="1" applyAlignment="1" applyProtection="1">
      <alignment horizontal="right" vertical="center"/>
    </xf>
    <xf numFmtId="0" fontId="57" fillId="25" borderId="0" xfId="43" applyFont="1" applyFill="1" applyBorder="1" applyAlignment="1" applyProtection="1">
      <alignment horizontal="left" vertical="center"/>
      <protection hidden="1"/>
    </xf>
    <xf numFmtId="177" fontId="57" fillId="25" borderId="10" xfId="43" applyNumberFormat="1" applyFont="1" applyFill="1" applyBorder="1" applyAlignment="1" applyProtection="1">
      <alignment vertical="center"/>
      <protection hidden="1"/>
    </xf>
    <xf numFmtId="185" fontId="57" fillId="25" borderId="10" xfId="43" applyNumberFormat="1" applyFont="1" applyFill="1" applyBorder="1" applyAlignment="1" applyProtection="1">
      <alignment vertical="center"/>
      <protection hidden="1"/>
    </xf>
    <xf numFmtId="185" fontId="11" fillId="25" borderId="10" xfId="28" applyNumberFormat="1" applyFont="1" applyFill="1" applyBorder="1" applyAlignment="1">
      <alignment horizontal="center" vertical="center"/>
    </xf>
    <xf numFmtId="0" fontId="11" fillId="25" borderId="18" xfId="0" applyFont="1" applyFill="1" applyBorder="1">
      <alignment vertical="center"/>
    </xf>
    <xf numFmtId="40" fontId="11" fillId="25" borderId="25" xfId="34" applyNumberFormat="1" applyFont="1" applyFill="1" applyBorder="1" applyAlignment="1">
      <alignment horizontal="right" vertical="center"/>
    </xf>
    <xf numFmtId="0" fontId="11" fillId="25" borderId="15" xfId="0" applyFont="1" applyFill="1" applyBorder="1">
      <alignment vertical="center"/>
    </xf>
    <xf numFmtId="0" fontId="11" fillId="0" borderId="0" xfId="43" applyFont="1" applyFill="1" applyBorder="1" applyAlignment="1"/>
    <xf numFmtId="191" fontId="11" fillId="0" borderId="10" xfId="43" applyNumberFormat="1" applyFont="1" applyBorder="1" applyAlignment="1"/>
    <xf numFmtId="191" fontId="11" fillId="0" borderId="0" xfId="43" applyNumberFormat="1" applyFont="1" applyBorder="1" applyAlignment="1"/>
    <xf numFmtId="191" fontId="11" fillId="0" borderId="0" xfId="43" applyNumberFormat="1" applyFont="1" applyBorder="1" applyAlignment="1">
      <alignment horizontal="right"/>
    </xf>
    <xf numFmtId="0" fontId="11" fillId="0" borderId="30" xfId="43" applyFont="1" applyBorder="1" applyAlignment="1"/>
    <xf numFmtId="0" fontId="11" fillId="0" borderId="11" xfId="43" applyFont="1" applyBorder="1" applyAlignment="1"/>
    <xf numFmtId="0" fontId="3" fillId="0" borderId="33" xfId="43" applyFont="1" applyBorder="1" applyAlignment="1"/>
    <xf numFmtId="0" fontId="3" fillId="0" borderId="0" xfId="43" applyFont="1" applyBorder="1" applyAlignment="1">
      <alignment horizontal="right"/>
    </xf>
    <xf numFmtId="0" fontId="11" fillId="0" borderId="31" xfId="43" applyFont="1" applyBorder="1" applyAlignment="1"/>
    <xf numFmtId="0" fontId="11" fillId="0" borderId="16" xfId="43" applyFont="1" applyBorder="1" applyAlignment="1"/>
    <xf numFmtId="0" fontId="11" fillId="0" borderId="12" xfId="43" applyFont="1" applyBorder="1" applyAlignment="1"/>
    <xf numFmtId="0" fontId="11" fillId="0" borderId="29" xfId="43" applyFont="1" applyBorder="1" applyAlignment="1"/>
    <xf numFmtId="0" fontId="0" fillId="0" borderId="0" xfId="0">
      <alignment vertical="center"/>
    </xf>
    <xf numFmtId="0" fontId="11" fillId="33" borderId="0" xfId="43" applyFont="1" applyFill="1" applyBorder="1" applyAlignment="1"/>
    <xf numFmtId="0" fontId="11" fillId="34" borderId="26" xfId="43" applyFont="1" applyFill="1" applyBorder="1" applyAlignment="1"/>
    <xf numFmtId="0" fontId="11" fillId="34" borderId="13" xfId="43" applyFont="1" applyFill="1" applyBorder="1" applyAlignment="1"/>
    <xf numFmtId="0" fontId="11" fillId="33" borderId="10" xfId="43" applyFont="1" applyFill="1" applyBorder="1" applyAlignment="1"/>
    <xf numFmtId="0" fontId="3" fillId="0" borderId="11" xfId="43" applyFont="1" applyBorder="1" applyAlignment="1"/>
    <xf numFmtId="0" fontId="11" fillId="0" borderId="0" xfId="0" applyFont="1">
      <alignment vertical="center"/>
    </xf>
    <xf numFmtId="0" fontId="11" fillId="0" borderId="0" xfId="0" applyFont="1" applyAlignment="1">
      <alignment horizontal="right" vertical="center"/>
    </xf>
    <xf numFmtId="0" fontId="11" fillId="0" borderId="26"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10" xfId="0" applyFont="1" applyBorder="1">
      <alignment vertical="center"/>
    </xf>
    <xf numFmtId="0" fontId="11" fillId="0" borderId="23" xfId="0" applyFont="1" applyBorder="1" applyAlignment="1">
      <alignment horizontal="center" vertical="center"/>
    </xf>
    <xf numFmtId="0" fontId="11" fillId="0" borderId="13" xfId="0" applyFont="1" applyBorder="1">
      <alignment vertical="center"/>
    </xf>
    <xf numFmtId="0" fontId="11" fillId="0" borderId="51" xfId="0" applyFont="1" applyBorder="1">
      <alignment vertical="center"/>
    </xf>
    <xf numFmtId="0" fontId="11" fillId="0" borderId="0" xfId="0" applyFont="1" applyBorder="1">
      <alignment vertical="center"/>
    </xf>
    <xf numFmtId="38" fontId="11" fillId="0" borderId="10" xfId="34" applyFont="1" applyBorder="1">
      <alignment vertical="center"/>
    </xf>
    <xf numFmtId="0" fontId="11" fillId="0" borderId="30" xfId="0" applyFont="1" applyBorder="1">
      <alignment vertical="center"/>
    </xf>
    <xf numFmtId="0" fontId="11" fillId="0" borderId="11" xfId="0" applyFont="1" applyBorder="1">
      <alignment vertical="center"/>
    </xf>
    <xf numFmtId="0" fontId="11" fillId="0" borderId="33" xfId="0" applyFont="1" applyBorder="1">
      <alignment vertical="center"/>
    </xf>
    <xf numFmtId="0" fontId="11" fillId="0" borderId="49" xfId="0" applyFont="1" applyBorder="1">
      <alignment vertical="center"/>
    </xf>
    <xf numFmtId="0" fontId="11" fillId="0" borderId="45" xfId="0" applyFont="1" applyBorder="1">
      <alignment vertical="center"/>
    </xf>
    <xf numFmtId="0" fontId="11" fillId="0" borderId="12" xfId="0" applyFont="1" applyBorder="1">
      <alignment vertical="center"/>
    </xf>
    <xf numFmtId="38" fontId="11" fillId="0" borderId="0" xfId="0" applyNumberFormat="1" applyFont="1">
      <alignment vertical="center"/>
    </xf>
    <xf numFmtId="0" fontId="11" fillId="25" borderId="0" xfId="0" applyFont="1" applyFill="1" applyBorder="1" applyAlignment="1" applyProtection="1">
      <alignment horizontal="right" vertical="center"/>
    </xf>
    <xf numFmtId="0" fontId="11" fillId="25" borderId="0" xfId="0" applyFont="1" applyFill="1" applyBorder="1" applyAlignment="1">
      <alignment horizontal="center" vertical="center"/>
    </xf>
    <xf numFmtId="40" fontId="11" fillId="25" borderId="56" xfId="34" applyNumberFormat="1" applyFont="1" applyFill="1" applyBorder="1" applyAlignment="1" applyProtection="1">
      <alignment horizontal="right" vertical="center"/>
    </xf>
    <xf numFmtId="0" fontId="56" fillId="25" borderId="0" xfId="0" applyFont="1" applyFill="1" applyBorder="1" applyProtection="1">
      <alignment vertical="center"/>
    </xf>
    <xf numFmtId="0" fontId="11" fillId="25" borderId="0" xfId="0" applyFont="1" applyFill="1" applyBorder="1" applyAlignment="1" applyProtection="1">
      <alignment horizontal="left" vertical="center"/>
    </xf>
    <xf numFmtId="9" fontId="11" fillId="25" borderId="56" xfId="28" applyFont="1" applyFill="1" applyBorder="1" applyAlignment="1" applyProtection="1">
      <alignment horizontal="center" vertical="center"/>
      <protection hidden="1"/>
    </xf>
    <xf numFmtId="40" fontId="11" fillId="25" borderId="0" xfId="34" applyNumberFormat="1" applyFont="1" applyFill="1" applyBorder="1" applyAlignment="1" applyProtection="1">
      <alignment horizontal="right" vertical="center"/>
    </xf>
    <xf numFmtId="38" fontId="11" fillId="25" borderId="0" xfId="0" applyNumberFormat="1" applyFont="1" applyFill="1" applyBorder="1">
      <alignment vertical="center"/>
    </xf>
    <xf numFmtId="178" fontId="2" fillId="25" borderId="0" xfId="43" applyNumberFormat="1" applyFont="1" applyFill="1" applyBorder="1" applyAlignment="1" applyProtection="1">
      <alignment horizontal="right" vertical="center"/>
    </xf>
    <xf numFmtId="0" fontId="11" fillId="25" borderId="10" xfId="43" applyFont="1" applyFill="1" applyBorder="1" applyAlignment="1" applyProtection="1">
      <alignment vertical="center"/>
    </xf>
    <xf numFmtId="0" fontId="3" fillId="25" borderId="0" xfId="43" applyFont="1" applyFill="1" applyBorder="1" applyAlignment="1" applyProtection="1">
      <alignment vertical="center"/>
    </xf>
    <xf numFmtId="0" fontId="0" fillId="25" borderId="0" xfId="43" applyFont="1" applyFill="1" applyBorder="1" applyAlignment="1" applyProtection="1">
      <alignment vertical="center"/>
    </xf>
    <xf numFmtId="0" fontId="11" fillId="26" borderId="60" xfId="43" applyFont="1" applyFill="1" applyBorder="1" applyAlignment="1" applyProtection="1">
      <alignment horizontal="center" vertical="center"/>
    </xf>
    <xf numFmtId="38" fontId="2" fillId="25" borderId="58" xfId="34" applyFont="1" applyFill="1" applyBorder="1" applyAlignment="1" applyProtection="1">
      <alignment horizontal="center" vertical="center"/>
    </xf>
    <xf numFmtId="38" fontId="11" fillId="25" borderId="10" xfId="43" applyNumberFormat="1" applyFont="1" applyFill="1" applyBorder="1" applyAlignment="1" applyProtection="1">
      <alignment vertical="center"/>
    </xf>
    <xf numFmtId="2" fontId="29" fillId="25" borderId="10" xfId="43" applyNumberFormat="1" applyFont="1" applyFill="1" applyBorder="1" applyAlignment="1" applyProtection="1">
      <alignment vertical="center"/>
    </xf>
    <xf numFmtId="179" fontId="11" fillId="25" borderId="0" xfId="43" applyNumberFormat="1" applyFont="1" applyFill="1" applyBorder="1" applyAlignment="1" applyProtection="1">
      <alignment vertical="center"/>
    </xf>
    <xf numFmtId="0" fontId="17" fillId="0" borderId="0" xfId="0" applyFont="1">
      <alignment vertical="center"/>
    </xf>
    <xf numFmtId="0" fontId="19" fillId="29" borderId="36" xfId="0" applyFont="1" applyFill="1" applyBorder="1" applyAlignment="1" applyProtection="1">
      <alignment vertical="center"/>
    </xf>
    <xf numFmtId="38" fontId="11" fillId="37" borderId="10" xfId="34" applyFont="1" applyFill="1" applyBorder="1">
      <alignment vertical="center"/>
    </xf>
    <xf numFmtId="0" fontId="11" fillId="37" borderId="0" xfId="0" applyFont="1" applyFill="1">
      <alignment vertical="center"/>
    </xf>
    <xf numFmtId="0" fontId="0" fillId="37" borderId="0" xfId="0" applyFill="1">
      <alignment vertical="center"/>
    </xf>
    <xf numFmtId="0" fontId="11" fillId="37" borderId="10" xfId="0" applyFont="1" applyFill="1" applyBorder="1">
      <alignment vertical="center"/>
    </xf>
    <xf numFmtId="192" fontId="11" fillId="37" borderId="10" xfId="0" applyNumberFormat="1" applyFont="1" applyFill="1" applyBorder="1">
      <alignment vertical="center"/>
    </xf>
    <xf numFmtId="192" fontId="11" fillId="37" borderId="10" xfId="34" applyNumberFormat="1" applyFont="1" applyFill="1" applyBorder="1">
      <alignment vertical="center"/>
    </xf>
    <xf numFmtId="0" fontId="0" fillId="37" borderId="16" xfId="0" quotePrefix="1" applyFill="1" applyBorder="1">
      <alignment vertical="center"/>
    </xf>
    <xf numFmtId="0" fontId="11" fillId="0" borderId="0" xfId="0" applyFont="1" applyAlignment="1">
      <alignment vertical="center" shrinkToFit="1"/>
    </xf>
    <xf numFmtId="40" fontId="11" fillId="25" borderId="10" xfId="34" applyNumberFormat="1" applyFont="1" applyFill="1" applyBorder="1" applyAlignment="1">
      <alignment horizontal="right" vertical="center"/>
    </xf>
    <xf numFmtId="40" fontId="11" fillId="25" borderId="10" xfId="0" applyNumberFormat="1" applyFont="1" applyFill="1" applyBorder="1">
      <alignment vertical="center"/>
    </xf>
    <xf numFmtId="38" fontId="11" fillId="25" borderId="10" xfId="0" applyNumberFormat="1" applyFont="1" applyFill="1" applyBorder="1">
      <alignment vertical="center"/>
    </xf>
    <xf numFmtId="193" fontId="11" fillId="0" borderId="10" xfId="28" applyNumberFormat="1" applyFont="1" applyBorder="1" applyAlignment="1"/>
    <xf numFmtId="0" fontId="11" fillId="0" borderId="31" xfId="43" applyFont="1" applyBorder="1" applyAlignment="1">
      <alignment horizontal="right"/>
    </xf>
    <xf numFmtId="191" fontId="11" fillId="0" borderId="26" xfId="43" applyNumberFormat="1" applyFont="1" applyBorder="1" applyAlignment="1"/>
    <xf numFmtId="0" fontId="2" fillId="0" borderId="45" xfId="43" applyBorder="1" applyAlignment="1"/>
    <xf numFmtId="0" fontId="11" fillId="0" borderId="31" xfId="43" applyFont="1" applyBorder="1" applyAlignment="1">
      <alignment horizontal="left"/>
    </xf>
    <xf numFmtId="0" fontId="0" fillId="0" borderId="0" xfId="0">
      <alignment vertical="center"/>
    </xf>
    <xf numFmtId="0" fontId="3" fillId="0" borderId="0" xfId="0" applyFont="1" applyFill="1" applyBorder="1" applyAlignment="1" applyProtection="1">
      <alignment horizontal="left" vertical="center"/>
    </xf>
    <xf numFmtId="0" fontId="3" fillId="24" borderId="0" xfId="0" applyFont="1" applyFill="1" applyBorder="1" applyAlignment="1" applyProtection="1">
      <alignment horizontal="left" vertical="center"/>
    </xf>
    <xf numFmtId="0" fontId="0" fillId="0" borderId="0" xfId="0" applyAlignment="1">
      <alignment horizontal="center" vertical="center"/>
    </xf>
    <xf numFmtId="0" fontId="0" fillId="38" borderId="10" xfId="0" applyFill="1" applyBorder="1">
      <alignment vertical="center"/>
    </xf>
    <xf numFmtId="0" fontId="0" fillId="39" borderId="10" xfId="0" applyFill="1" applyBorder="1">
      <alignment vertical="center"/>
    </xf>
    <xf numFmtId="0" fontId="0" fillId="38" borderId="10" xfId="0" applyFill="1" applyBorder="1" applyAlignment="1">
      <alignment horizontal="center" vertical="center"/>
    </xf>
    <xf numFmtId="0" fontId="0" fillId="0" borderId="10" xfId="0" applyBorder="1" applyAlignment="1">
      <alignment vertical="center" shrinkToFit="1"/>
    </xf>
    <xf numFmtId="0" fontId="0" fillId="0" borderId="10" xfId="0" applyBorder="1" applyAlignment="1">
      <alignment horizontal="center" vertical="center"/>
    </xf>
    <xf numFmtId="38" fontId="0" fillId="0" borderId="10" xfId="0" applyNumberFormat="1" applyBorder="1">
      <alignment vertical="center"/>
    </xf>
    <xf numFmtId="188" fontId="0" fillId="0" borderId="10" xfId="0" applyNumberFormat="1" applyBorder="1">
      <alignment vertical="center"/>
    </xf>
    <xf numFmtId="0" fontId="21" fillId="36" borderId="0" xfId="43" applyFont="1" applyFill="1" applyBorder="1" applyAlignment="1" applyProtection="1">
      <alignment vertical="center"/>
    </xf>
    <xf numFmtId="176" fontId="11" fillId="36" borderId="0" xfId="43" applyNumberFormat="1" applyFont="1" applyFill="1" applyBorder="1" applyAlignment="1" applyProtection="1">
      <alignment horizontal="left" vertical="center"/>
    </xf>
    <xf numFmtId="0" fontId="11" fillId="36" borderId="0" xfId="43" applyFont="1" applyFill="1" applyBorder="1" applyAlignment="1" applyProtection="1">
      <alignment horizontal="right" vertical="center"/>
    </xf>
    <xf numFmtId="0" fontId="11" fillId="36" borderId="10" xfId="43" applyFont="1" applyFill="1" applyBorder="1" applyAlignment="1" applyProtection="1">
      <alignment vertical="center"/>
    </xf>
    <xf numFmtId="0" fontId="3" fillId="36" borderId="0" xfId="43" applyFont="1" applyFill="1" applyBorder="1" applyAlignment="1" applyProtection="1">
      <alignment vertical="center"/>
    </xf>
    <xf numFmtId="0" fontId="0" fillId="0" borderId="26" xfId="0" applyBorder="1">
      <alignment vertical="center"/>
    </xf>
    <xf numFmtId="0" fontId="0" fillId="0" borderId="23" xfId="0" applyBorder="1">
      <alignment vertical="center"/>
    </xf>
    <xf numFmtId="0" fontId="0" fillId="0" borderId="13" xfId="0" applyBorder="1">
      <alignment vertical="center"/>
    </xf>
    <xf numFmtId="0" fontId="0" fillId="38" borderId="10" xfId="0" applyFill="1" applyBorder="1" applyAlignment="1">
      <alignment horizontal="right" vertical="center"/>
    </xf>
    <xf numFmtId="0" fontId="0" fillId="0" borderId="0" xfId="0">
      <alignment vertical="center"/>
    </xf>
    <xf numFmtId="0" fontId="1" fillId="26" borderId="26" xfId="43" applyFont="1" applyFill="1" applyBorder="1" applyAlignment="1">
      <alignment horizontal="left"/>
    </xf>
    <xf numFmtId="0" fontId="1" fillId="32" borderId="26" xfId="43" applyFont="1" applyFill="1" applyBorder="1" applyAlignment="1" applyProtection="1">
      <alignment horizontal="left" vertical="center"/>
      <protection hidden="1"/>
    </xf>
    <xf numFmtId="0" fontId="1" fillId="32" borderId="23" xfId="43" applyFont="1" applyFill="1" applyBorder="1" applyAlignment="1">
      <alignment horizontal="left"/>
    </xf>
    <xf numFmtId="0" fontId="1" fillId="32" borderId="13" xfId="43" applyFont="1" applyFill="1" applyBorder="1" applyAlignment="1">
      <alignment horizontal="left"/>
    </xf>
    <xf numFmtId="0" fontId="1" fillId="30" borderId="26" xfId="43" applyFont="1" applyFill="1" applyBorder="1" applyAlignment="1">
      <alignment horizontal="left"/>
    </xf>
    <xf numFmtId="186" fontId="1" fillId="30" borderId="13" xfId="43" applyNumberFormat="1" applyFont="1" applyFill="1" applyBorder="1" applyAlignment="1">
      <alignment horizontal="left"/>
    </xf>
    <xf numFmtId="0" fontId="1" fillId="30" borderId="10" xfId="43" applyFont="1" applyFill="1" applyBorder="1" applyAlignment="1">
      <alignment horizontal="left"/>
    </xf>
    <xf numFmtId="0" fontId="1" fillId="25" borderId="10" xfId="43" applyFont="1" applyFill="1" applyBorder="1" applyAlignment="1">
      <alignment horizontal="left"/>
    </xf>
    <xf numFmtId="0" fontId="1" fillId="32" borderId="10" xfId="43" applyFont="1" applyFill="1" applyBorder="1" applyAlignment="1">
      <alignment horizontal="center"/>
    </xf>
    <xf numFmtId="0" fontId="1" fillId="30" borderId="30" xfId="43" applyFont="1" applyFill="1" applyBorder="1" applyAlignment="1">
      <alignment horizontal="left"/>
    </xf>
    <xf numFmtId="186" fontId="1" fillId="30" borderId="45" xfId="43" applyNumberFormat="1" applyFont="1" applyFill="1" applyBorder="1" applyAlignment="1">
      <alignment horizontal="center"/>
    </xf>
    <xf numFmtId="0" fontId="1" fillId="30" borderId="24" xfId="43" applyFont="1" applyFill="1" applyBorder="1" applyAlignment="1">
      <alignment horizontal="center"/>
    </xf>
    <xf numFmtId="0" fontId="1" fillId="25" borderId="10" xfId="43" applyFont="1" applyFill="1" applyBorder="1" applyAlignment="1">
      <alignment horizontal="center"/>
    </xf>
    <xf numFmtId="0" fontId="1" fillId="24" borderId="10" xfId="49" applyFill="1" applyBorder="1">
      <alignment vertical="center"/>
    </xf>
    <xf numFmtId="0" fontId="1" fillId="24" borderId="10" xfId="49" applyFont="1" applyFill="1" applyBorder="1">
      <alignment vertical="center"/>
    </xf>
    <xf numFmtId="0" fontId="60" fillId="0" borderId="0" xfId="43" applyFont="1" applyFill="1" applyBorder="1" applyAlignment="1">
      <alignment vertical="center"/>
    </xf>
    <xf numFmtId="0" fontId="62" fillId="33" borderId="0" xfId="43" applyFont="1" applyFill="1" applyBorder="1" applyAlignment="1">
      <alignment vertical="center"/>
    </xf>
    <xf numFmtId="0" fontId="64" fillId="0" borderId="0" xfId="43" applyFont="1" applyBorder="1" applyAlignment="1"/>
    <xf numFmtId="0" fontId="65" fillId="0" borderId="0" xfId="43" applyFont="1" applyBorder="1" applyAlignment="1"/>
    <xf numFmtId="0" fontId="11" fillId="0" borderId="0" xfId="0" applyFont="1" applyFill="1">
      <alignment vertical="center"/>
    </xf>
    <xf numFmtId="0" fontId="0" fillId="0" borderId="0" xfId="0" applyFont="1">
      <alignment vertical="center"/>
    </xf>
    <xf numFmtId="0" fontId="0" fillId="0" borderId="0" xfId="0" applyBorder="1">
      <alignment vertical="center"/>
    </xf>
    <xf numFmtId="0" fontId="0" fillId="0" borderId="19" xfId="0" applyFont="1" applyBorder="1">
      <alignment vertical="center"/>
    </xf>
    <xf numFmtId="0" fontId="0" fillId="0" borderId="14" xfId="0" applyFont="1" applyBorder="1">
      <alignment vertical="center"/>
    </xf>
    <xf numFmtId="0" fontId="0" fillId="0" borderId="66" xfId="0" applyFont="1" applyBorder="1">
      <alignment vertical="center"/>
    </xf>
    <xf numFmtId="0" fontId="0" fillId="0" borderId="69" xfId="0" applyFont="1" applyBorder="1">
      <alignment vertical="center"/>
    </xf>
    <xf numFmtId="194" fontId="0" fillId="0" borderId="66" xfId="0" applyNumberFormat="1" applyFont="1" applyBorder="1">
      <alignment vertical="center"/>
    </xf>
    <xf numFmtId="194" fontId="0" fillId="0" borderId="14" xfId="0" applyNumberFormat="1" applyFont="1" applyBorder="1">
      <alignment vertical="center"/>
    </xf>
    <xf numFmtId="0" fontId="0" fillId="0" borderId="70" xfId="0" applyFont="1" applyBorder="1" applyAlignment="1">
      <alignment horizontal="center" vertical="center"/>
    </xf>
    <xf numFmtId="0" fontId="0" fillId="0" borderId="14" xfId="0" applyFont="1" applyBorder="1" applyAlignment="1">
      <alignment horizontal="center" vertical="center"/>
    </xf>
    <xf numFmtId="0" fontId="5" fillId="0" borderId="18" xfId="0" applyFont="1" applyBorder="1">
      <alignment vertical="center"/>
    </xf>
    <xf numFmtId="0" fontId="5" fillId="0" borderId="0" xfId="0" applyFont="1" applyBorder="1">
      <alignment vertical="center"/>
    </xf>
    <xf numFmtId="0" fontId="0" fillId="0" borderId="0" xfId="0" applyFont="1" applyProtection="1">
      <alignment vertical="center"/>
    </xf>
    <xf numFmtId="0" fontId="66" fillId="40" borderId="36" xfId="0" applyFont="1" applyFill="1" applyBorder="1" applyProtection="1">
      <alignment vertical="center"/>
    </xf>
    <xf numFmtId="0" fontId="68" fillId="40" borderId="37" xfId="0" applyFont="1" applyFill="1" applyBorder="1" applyProtection="1">
      <alignment vertical="center"/>
    </xf>
    <xf numFmtId="0" fontId="68" fillId="40" borderId="38" xfId="0" applyFont="1" applyFill="1" applyBorder="1" applyProtection="1">
      <alignment vertical="center"/>
    </xf>
    <xf numFmtId="0" fontId="0" fillId="0" borderId="52" xfId="0" applyFont="1" applyBorder="1" applyProtection="1">
      <alignment vertical="center"/>
    </xf>
    <xf numFmtId="0" fontId="0" fillId="0" borderId="71" xfId="0" applyFont="1" applyBorder="1" applyProtection="1">
      <alignment vertical="center"/>
    </xf>
    <xf numFmtId="0" fontId="0" fillId="0" borderId="72" xfId="0" applyFont="1" applyBorder="1" applyProtection="1">
      <alignment vertical="center"/>
    </xf>
    <xf numFmtId="0" fontId="0" fillId="0" borderId="23" xfId="0" applyFont="1" applyBorder="1" applyProtection="1">
      <alignment vertical="center"/>
    </xf>
    <xf numFmtId="0" fontId="0" fillId="0" borderId="0" xfId="0" applyBorder="1" applyProtection="1">
      <alignment vertical="center"/>
    </xf>
    <xf numFmtId="0" fontId="0" fillId="0" borderId="31" xfId="0" applyFont="1" applyBorder="1" applyProtection="1">
      <alignment vertical="center"/>
    </xf>
    <xf numFmtId="0" fontId="0" fillId="0" borderId="69" xfId="0" applyFont="1" applyBorder="1" applyProtection="1">
      <alignment vertical="center"/>
    </xf>
    <xf numFmtId="0" fontId="0" fillId="0" borderId="66" xfId="0" applyFont="1" applyBorder="1" applyProtection="1">
      <alignment vertical="center"/>
    </xf>
    <xf numFmtId="0" fontId="66" fillId="41" borderId="18" xfId="0" applyFont="1" applyFill="1" applyBorder="1" applyProtection="1">
      <alignment vertical="center"/>
    </xf>
    <xf numFmtId="0" fontId="68" fillId="41" borderId="0" xfId="0" applyFont="1" applyFill="1" applyBorder="1" applyProtection="1">
      <alignment vertical="center"/>
    </xf>
    <xf numFmtId="0" fontId="68" fillId="41" borderId="15" xfId="0" applyFont="1" applyFill="1" applyBorder="1" applyProtection="1">
      <alignment vertical="center"/>
    </xf>
    <xf numFmtId="0" fontId="0" fillId="0" borderId="18" xfId="0" applyFont="1" applyBorder="1" applyProtection="1">
      <alignment vertical="center"/>
    </xf>
    <xf numFmtId="0" fontId="0" fillId="0" borderId="0" xfId="0" applyFont="1" applyBorder="1" applyProtection="1">
      <alignment vertical="center"/>
    </xf>
    <xf numFmtId="0" fontId="0" fillId="0" borderId="15" xfId="0" applyFont="1" applyBorder="1" applyProtection="1">
      <alignment vertical="center"/>
    </xf>
    <xf numFmtId="0" fontId="0" fillId="0" borderId="82" xfId="0" applyFont="1" applyBorder="1" applyProtection="1">
      <alignment vertical="center"/>
    </xf>
    <xf numFmtId="0" fontId="0" fillId="0" borderId="68" xfId="0" applyFont="1" applyBorder="1" applyAlignment="1" applyProtection="1">
      <alignment horizontal="center" vertical="center"/>
    </xf>
    <xf numFmtId="0" fontId="0" fillId="0" borderId="67" xfId="0" applyFont="1" applyBorder="1" applyProtection="1">
      <alignment vertical="center"/>
    </xf>
    <xf numFmtId="0" fontId="0" fillId="0" borderId="78" xfId="0" applyFont="1" applyBorder="1" applyAlignment="1" applyProtection="1">
      <alignment horizontal="center" vertical="center"/>
    </xf>
    <xf numFmtId="0" fontId="66" fillId="41" borderId="35" xfId="0" applyFont="1" applyFill="1" applyBorder="1" applyProtection="1">
      <alignment vertical="center"/>
    </xf>
    <xf numFmtId="0" fontId="66" fillId="41" borderId="31" xfId="0" applyFont="1" applyFill="1" applyBorder="1" applyProtection="1">
      <alignment vertical="center"/>
    </xf>
    <xf numFmtId="0" fontId="66" fillId="41" borderId="34" xfId="0" applyFont="1" applyFill="1" applyBorder="1" applyProtection="1">
      <alignment vertical="center"/>
    </xf>
    <xf numFmtId="0" fontId="0" fillId="0" borderId="66" xfId="0" applyBorder="1" applyProtection="1">
      <alignment vertical="center"/>
    </xf>
    <xf numFmtId="2" fontId="0" fillId="0" borderId="68" xfId="0" applyNumberFormat="1" applyFont="1" applyBorder="1" applyProtection="1">
      <alignment vertical="center"/>
    </xf>
    <xf numFmtId="0" fontId="0" fillId="0" borderId="84" xfId="0" applyFont="1" applyBorder="1" applyProtection="1">
      <alignment vertical="center"/>
    </xf>
    <xf numFmtId="0" fontId="0" fillId="0" borderId="68" xfId="0" applyBorder="1" applyAlignment="1" applyProtection="1">
      <alignment horizontal="center" vertical="center"/>
    </xf>
    <xf numFmtId="0" fontId="0" fillId="0" borderId="74" xfId="0" applyFont="1" applyBorder="1" applyProtection="1">
      <alignment vertical="center"/>
    </xf>
    <xf numFmtId="0" fontId="11" fillId="0" borderId="82" xfId="0" applyFont="1" applyBorder="1" applyAlignment="1" applyProtection="1">
      <alignment horizontal="right" vertical="center"/>
    </xf>
    <xf numFmtId="0" fontId="0" fillId="0" borderId="85" xfId="0" applyFont="1" applyBorder="1" applyProtection="1">
      <alignment vertical="center"/>
    </xf>
    <xf numFmtId="0" fontId="11" fillId="0" borderId="84" xfId="0" applyFont="1" applyBorder="1" applyProtection="1">
      <alignment vertical="center"/>
    </xf>
    <xf numFmtId="0" fontId="0" fillId="0" borderId="80" xfId="0" applyFont="1" applyBorder="1" applyAlignment="1" applyProtection="1">
      <alignment horizontal="center" vertical="center"/>
    </xf>
    <xf numFmtId="0" fontId="0" fillId="0" borderId="14" xfId="0" applyBorder="1" applyProtection="1">
      <alignment vertical="center"/>
    </xf>
    <xf numFmtId="0" fontId="66" fillId="40" borderId="37" xfId="0" applyFont="1" applyFill="1" applyBorder="1" applyProtection="1">
      <alignment vertical="center"/>
    </xf>
    <xf numFmtId="0" fontId="66" fillId="40" borderId="38" xfId="0" applyFont="1" applyFill="1" applyBorder="1" applyProtection="1">
      <alignment vertical="center"/>
    </xf>
    <xf numFmtId="0" fontId="5" fillId="0" borderId="18" xfId="0" applyFont="1" applyBorder="1" applyProtection="1">
      <alignment vertical="center"/>
    </xf>
    <xf numFmtId="0" fontId="0" fillId="0" borderId="65" xfId="0" applyFont="1" applyBorder="1" applyProtection="1">
      <alignment vertical="center"/>
    </xf>
    <xf numFmtId="2" fontId="0" fillId="0" borderId="66" xfId="0" applyNumberFormat="1" applyFont="1" applyBorder="1" applyProtection="1">
      <alignment vertical="center"/>
    </xf>
    <xf numFmtId="0" fontId="0" fillId="0" borderId="19" xfId="0" applyBorder="1" applyProtection="1">
      <alignment vertical="center"/>
    </xf>
    <xf numFmtId="0" fontId="0" fillId="0" borderId="87" xfId="0" applyFont="1" applyBorder="1" applyProtection="1">
      <alignment vertical="center"/>
    </xf>
    <xf numFmtId="0" fontId="0" fillId="0" borderId="88" xfId="0" applyFont="1" applyBorder="1" applyProtection="1">
      <alignment vertical="center"/>
    </xf>
    <xf numFmtId="0" fontId="0" fillId="0" borderId="0" xfId="0">
      <alignment vertical="center"/>
    </xf>
    <xf numFmtId="0" fontId="0" fillId="0" borderId="0" xfId="0">
      <alignment vertical="center"/>
    </xf>
    <xf numFmtId="0" fontId="69" fillId="0" borderId="0" xfId="0" applyFont="1" applyProtection="1">
      <alignment vertical="center"/>
    </xf>
    <xf numFmtId="0" fontId="0" fillId="0" borderId="90" xfId="0" applyFont="1" applyBorder="1" applyProtection="1">
      <alignment vertical="center"/>
    </xf>
    <xf numFmtId="0" fontId="0" fillId="0" borderId="91" xfId="0" applyFont="1" applyBorder="1" applyProtection="1">
      <alignment vertical="center"/>
    </xf>
    <xf numFmtId="0" fontId="0" fillId="0" borderId="67" xfId="0" applyBorder="1" applyProtection="1">
      <alignment vertical="center"/>
    </xf>
    <xf numFmtId="0" fontId="0" fillId="0" borderId="93" xfId="0" applyFont="1" applyBorder="1" applyProtection="1">
      <alignment vertical="center"/>
    </xf>
    <xf numFmtId="0" fontId="66" fillId="33" borderId="18" xfId="0" applyFont="1" applyFill="1" applyBorder="1" applyProtection="1">
      <alignment vertical="center"/>
    </xf>
    <xf numFmtId="0" fontId="68" fillId="33" borderId="0" xfId="0" applyFont="1" applyFill="1" applyBorder="1" applyProtection="1">
      <alignment vertical="center"/>
    </xf>
    <xf numFmtId="0" fontId="5" fillId="38" borderId="0" xfId="0" applyFont="1" applyFill="1" applyBorder="1" applyProtection="1">
      <alignment vertical="center"/>
    </xf>
    <xf numFmtId="0" fontId="0" fillId="38" borderId="0" xfId="0" applyFont="1" applyFill="1" applyBorder="1" applyProtection="1">
      <alignment vertical="center"/>
    </xf>
    <xf numFmtId="0" fontId="0" fillId="38" borderId="15" xfId="0" applyFont="1" applyFill="1" applyBorder="1" applyProtection="1">
      <alignment vertical="center"/>
    </xf>
    <xf numFmtId="0" fontId="0" fillId="38" borderId="0" xfId="0" applyFont="1" applyFill="1" applyBorder="1" applyAlignment="1" applyProtection="1">
      <alignment horizontal="right" vertical="center"/>
    </xf>
    <xf numFmtId="0" fontId="0" fillId="0" borderId="0" xfId="0">
      <alignment vertical="center"/>
    </xf>
    <xf numFmtId="0" fontId="5" fillId="38" borderId="94" xfId="0" applyFont="1" applyFill="1" applyBorder="1" applyProtection="1">
      <alignment vertical="center"/>
    </xf>
    <xf numFmtId="0" fontId="5" fillId="38" borderId="65" xfId="0" applyFont="1" applyFill="1" applyBorder="1" applyProtection="1">
      <alignment vertical="center"/>
    </xf>
    <xf numFmtId="0" fontId="0" fillId="38" borderId="66" xfId="0" applyFill="1" applyBorder="1" applyProtection="1">
      <alignment vertical="center"/>
    </xf>
    <xf numFmtId="0" fontId="5" fillId="38" borderId="95" xfId="0" applyFont="1" applyFill="1" applyBorder="1" applyProtection="1">
      <alignment vertical="center"/>
    </xf>
    <xf numFmtId="0" fontId="0" fillId="38" borderId="84" xfId="0" applyFill="1" applyBorder="1" applyProtection="1">
      <alignment vertical="center"/>
    </xf>
    <xf numFmtId="0" fontId="5" fillId="0" borderId="35" xfId="0" applyFont="1" applyBorder="1" applyProtection="1">
      <alignment vertical="center"/>
    </xf>
    <xf numFmtId="0" fontId="5" fillId="38" borderId="30" xfId="0" applyFont="1" applyFill="1" applyBorder="1" applyProtection="1">
      <alignment vertical="center"/>
    </xf>
    <xf numFmtId="0" fontId="5" fillId="38" borderId="97" xfId="0" applyFont="1" applyFill="1" applyBorder="1" applyProtection="1">
      <alignment vertical="center"/>
    </xf>
    <xf numFmtId="0" fontId="0" fillId="0" borderId="10" xfId="0" applyFill="1" applyBorder="1">
      <alignment vertical="center"/>
    </xf>
    <xf numFmtId="0" fontId="0" fillId="0" borderId="0" xfId="0" applyFill="1" applyBorder="1">
      <alignment vertical="center"/>
    </xf>
    <xf numFmtId="0" fontId="0" fillId="0" borderId="96" xfId="0" applyFont="1" applyBorder="1" applyAlignment="1" applyProtection="1">
      <alignment horizontal="center" vertical="center"/>
    </xf>
    <xf numFmtId="0" fontId="0" fillId="33" borderId="84" xfId="0" applyFont="1" applyFill="1" applyBorder="1" applyAlignment="1" applyProtection="1">
      <alignment horizontal="right" vertical="center"/>
    </xf>
    <xf numFmtId="0" fontId="0" fillId="33" borderId="66" xfId="0" applyFont="1" applyFill="1" applyBorder="1" applyAlignment="1" applyProtection="1">
      <alignment horizontal="right" vertical="center"/>
    </xf>
    <xf numFmtId="0" fontId="5" fillId="38" borderId="33" xfId="0" applyFont="1" applyFill="1" applyBorder="1" applyProtection="1">
      <alignment vertical="center"/>
    </xf>
    <xf numFmtId="0" fontId="0" fillId="33" borderId="16" xfId="0" applyFont="1" applyFill="1" applyBorder="1" applyAlignment="1" applyProtection="1">
      <alignment horizontal="right" vertical="center"/>
    </xf>
    <xf numFmtId="0" fontId="0" fillId="0" borderId="99" xfId="0" applyFont="1" applyBorder="1" applyProtection="1">
      <alignment vertical="center"/>
    </xf>
    <xf numFmtId="0" fontId="0" fillId="0" borderId="32" xfId="0" applyFont="1" applyBorder="1" applyProtection="1">
      <alignment vertical="center"/>
    </xf>
    <xf numFmtId="0" fontId="5" fillId="38" borderId="11" xfId="0" applyFont="1" applyFill="1" applyBorder="1" applyAlignment="1" applyProtection="1">
      <alignment vertical="center" shrinkToFit="1"/>
    </xf>
    <xf numFmtId="196" fontId="5" fillId="38" borderId="77" xfId="0" applyNumberFormat="1" applyFont="1" applyFill="1" applyBorder="1" applyAlignment="1" applyProtection="1">
      <alignment horizontal="center" vertical="center"/>
    </xf>
    <xf numFmtId="0" fontId="0" fillId="0" borderId="71" xfId="0" applyBorder="1" applyProtection="1">
      <alignment vertical="center"/>
    </xf>
    <xf numFmtId="0" fontId="7" fillId="38" borderId="97" xfId="0" applyFont="1" applyFill="1" applyBorder="1" applyAlignment="1" applyProtection="1">
      <alignment horizontal="center" vertical="center"/>
    </xf>
    <xf numFmtId="0" fontId="5" fillId="33" borderId="35" xfId="0" applyFont="1" applyFill="1" applyBorder="1" applyProtection="1">
      <alignment vertical="center"/>
    </xf>
    <xf numFmtId="0" fontId="0" fillId="33" borderId="31" xfId="0" applyFont="1" applyFill="1" applyBorder="1" applyProtection="1">
      <alignment vertical="center"/>
    </xf>
    <xf numFmtId="0" fontId="0" fillId="33" borderId="34" xfId="0" applyFont="1" applyFill="1" applyBorder="1" applyProtection="1">
      <alignment vertical="center"/>
    </xf>
    <xf numFmtId="0" fontId="0" fillId="33" borderId="18" xfId="0" applyFont="1" applyFill="1" applyBorder="1" applyProtection="1">
      <alignment vertical="center"/>
    </xf>
    <xf numFmtId="0" fontId="0" fillId="38" borderId="75" xfId="0" applyFont="1" applyFill="1" applyBorder="1" applyProtection="1">
      <alignment vertical="center"/>
    </xf>
    <xf numFmtId="0" fontId="0" fillId="38" borderId="76" xfId="0" applyFont="1" applyFill="1" applyBorder="1" applyProtection="1">
      <alignment vertical="center"/>
    </xf>
    <xf numFmtId="0" fontId="0" fillId="33" borderId="66" xfId="0" applyFont="1" applyFill="1" applyBorder="1" applyProtection="1">
      <alignment vertical="center"/>
    </xf>
    <xf numFmtId="0" fontId="0" fillId="33" borderId="66" xfId="0" applyFill="1" applyBorder="1" applyProtection="1">
      <alignment vertical="center"/>
    </xf>
    <xf numFmtId="0" fontId="0" fillId="33" borderId="86" xfId="0" applyFont="1" applyFill="1" applyBorder="1" applyProtection="1">
      <alignment vertical="center"/>
    </xf>
    <xf numFmtId="0" fontId="0" fillId="33" borderId="86" xfId="0" applyFill="1" applyBorder="1" applyProtection="1">
      <alignment vertical="center"/>
    </xf>
    <xf numFmtId="0" fontId="5" fillId="38" borderId="11" xfId="0" applyFont="1" applyFill="1" applyBorder="1" applyAlignment="1" applyProtection="1">
      <alignment horizontal="left" vertical="center" shrinkToFit="1"/>
    </xf>
    <xf numFmtId="0" fontId="5" fillId="38" borderId="97" xfId="0" applyFont="1" applyFill="1" applyBorder="1" applyAlignment="1" applyProtection="1">
      <alignment horizontal="left" vertical="center" shrinkToFit="1"/>
    </xf>
    <xf numFmtId="0" fontId="0" fillId="33" borderId="67" xfId="0" applyFont="1" applyFill="1" applyBorder="1" applyProtection="1">
      <alignment vertical="center"/>
    </xf>
    <xf numFmtId="0" fontId="0" fillId="33" borderId="19" xfId="0" applyFont="1" applyFill="1" applyBorder="1" applyProtection="1">
      <alignment vertical="center"/>
    </xf>
    <xf numFmtId="0" fontId="0" fillId="33" borderId="88" xfId="0" applyFont="1" applyFill="1" applyBorder="1" applyAlignment="1" applyProtection="1">
      <alignment horizontal="left" vertical="center"/>
    </xf>
    <xf numFmtId="0" fontId="0" fillId="33" borderId="88" xfId="0" applyFont="1" applyFill="1" applyBorder="1" applyProtection="1">
      <alignment vertical="center"/>
    </xf>
    <xf numFmtId="0" fontId="0" fillId="33" borderId="88" xfId="0" applyFill="1" applyBorder="1" applyProtection="1">
      <alignment vertical="center"/>
    </xf>
    <xf numFmtId="0" fontId="0" fillId="33" borderId="89" xfId="0" applyFont="1" applyFill="1" applyBorder="1" applyProtection="1">
      <alignment vertical="center"/>
    </xf>
    <xf numFmtId="0" fontId="0" fillId="38" borderId="75" xfId="0" applyFont="1" applyFill="1" applyBorder="1" applyAlignment="1" applyProtection="1">
      <alignment horizontal="right" vertical="center"/>
    </xf>
    <xf numFmtId="188" fontId="0" fillId="36" borderId="10" xfId="0" applyNumberFormat="1" applyFill="1" applyBorder="1">
      <alignment vertical="center"/>
    </xf>
    <xf numFmtId="0" fontId="0" fillId="36" borderId="10" xfId="0" applyFill="1" applyBorder="1">
      <alignment vertical="center"/>
    </xf>
    <xf numFmtId="0" fontId="5" fillId="0" borderId="82" xfId="0" applyFont="1" applyBorder="1" applyAlignment="1" applyProtection="1">
      <alignment horizontal="center" vertical="center"/>
    </xf>
    <xf numFmtId="0" fontId="11" fillId="0" borderId="82" xfId="0" applyFont="1" applyBorder="1" applyAlignment="1" applyProtection="1">
      <alignment horizontal="center" vertical="center"/>
    </xf>
    <xf numFmtId="0" fontId="5" fillId="38" borderId="68" xfId="0" applyFont="1" applyFill="1" applyBorder="1" applyAlignment="1" applyProtection="1">
      <alignment horizontal="center" vertical="center"/>
    </xf>
    <xf numFmtId="0" fontId="0" fillId="38" borderId="67" xfId="0" applyFont="1" applyFill="1" applyBorder="1" applyProtection="1">
      <alignment vertical="center"/>
    </xf>
    <xf numFmtId="0" fontId="5" fillId="0" borderId="66" xfId="0" applyFont="1" applyBorder="1" applyProtection="1">
      <alignment vertical="center"/>
    </xf>
    <xf numFmtId="0" fontId="5" fillId="0" borderId="66" xfId="0" applyFont="1" applyBorder="1" applyAlignment="1" applyProtection="1">
      <alignment horizontal="center" vertical="center"/>
    </xf>
    <xf numFmtId="0" fontId="5" fillId="0" borderId="84" xfId="0" applyFont="1" applyBorder="1" applyProtection="1">
      <alignment vertical="center"/>
    </xf>
    <xf numFmtId="0" fontId="5" fillId="0" borderId="84" xfId="0" applyFont="1" applyBorder="1" applyAlignment="1" applyProtection="1">
      <alignment horizontal="center" vertical="center"/>
    </xf>
    <xf numFmtId="0" fontId="5" fillId="0" borderId="27" xfId="0" applyFont="1" applyBorder="1" applyProtection="1">
      <alignment vertical="center"/>
    </xf>
    <xf numFmtId="0" fontId="5" fillId="0" borderId="27" xfId="0" quotePrefix="1" applyFont="1" applyBorder="1" applyAlignment="1" applyProtection="1">
      <alignment horizontal="center" vertical="center"/>
    </xf>
    <xf numFmtId="9" fontId="5" fillId="0" borderId="101" xfId="46" applyNumberFormat="1" applyFont="1" applyBorder="1" applyAlignment="1" applyProtection="1">
      <alignment vertical="center" shrinkToFit="1"/>
    </xf>
    <xf numFmtId="9" fontId="1" fillId="0" borderId="14" xfId="46" applyFont="1" applyBorder="1" applyProtection="1">
      <alignment vertical="center"/>
    </xf>
    <xf numFmtId="0" fontId="5" fillId="0" borderId="20" xfId="0" applyFont="1" applyBorder="1" applyProtection="1">
      <alignment vertical="center"/>
    </xf>
    <xf numFmtId="0" fontId="5" fillId="0" borderId="36" xfId="0" applyFont="1" applyBorder="1" applyProtection="1">
      <alignment vertical="center"/>
    </xf>
    <xf numFmtId="0" fontId="0" fillId="0" borderId="37" xfId="0" applyFont="1" applyBorder="1" applyProtection="1">
      <alignment vertical="center"/>
    </xf>
    <xf numFmtId="0" fontId="0" fillId="0" borderId="37" xfId="0" applyBorder="1" applyProtection="1">
      <alignment vertical="center"/>
    </xf>
    <xf numFmtId="0" fontId="0" fillId="38" borderId="69" xfId="0" applyFill="1" applyBorder="1" applyProtection="1">
      <alignment vertical="center"/>
    </xf>
    <xf numFmtId="0" fontId="5" fillId="0" borderId="69" xfId="0" applyFont="1" applyBorder="1" applyProtection="1">
      <alignment vertical="center"/>
    </xf>
    <xf numFmtId="0" fontId="5" fillId="0" borderId="83" xfId="0" applyFont="1" applyBorder="1" applyProtection="1">
      <alignment vertical="center"/>
    </xf>
    <xf numFmtId="0" fontId="5" fillId="0" borderId="21" xfId="0" applyFont="1" applyBorder="1" applyProtection="1">
      <alignment vertical="center"/>
    </xf>
    <xf numFmtId="0" fontId="0" fillId="0" borderId="96" xfId="0" applyNumberFormat="1" applyFont="1" applyBorder="1" applyAlignment="1" applyProtection="1">
      <alignment horizontal="right" vertical="center"/>
    </xf>
    <xf numFmtId="0" fontId="0" fillId="0" borderId="86" xfId="0" applyNumberFormat="1" applyFont="1" applyBorder="1" applyAlignment="1" applyProtection="1">
      <alignment horizontal="right" vertical="center"/>
    </xf>
    <xf numFmtId="0" fontId="11" fillId="25" borderId="26" xfId="43" applyFont="1" applyFill="1" applyBorder="1" applyAlignment="1" applyProtection="1">
      <alignment horizontal="right"/>
    </xf>
    <xf numFmtId="0" fontId="11" fillId="25" borderId="13" xfId="43" applyFont="1" applyFill="1" applyBorder="1" applyAlignment="1" applyProtection="1">
      <alignment horizontal="right"/>
    </xf>
    <xf numFmtId="195" fontId="11" fillId="25" borderId="10" xfId="43" applyNumberFormat="1" applyFont="1" applyFill="1" applyBorder="1" applyAlignment="1" applyProtection="1">
      <alignment horizontal="right"/>
    </xf>
    <xf numFmtId="195" fontId="11" fillId="25" borderId="13" xfId="43" applyNumberFormat="1" applyFont="1" applyFill="1" applyBorder="1" applyAlignment="1" applyProtection="1">
      <alignment horizontal="right"/>
    </xf>
    <xf numFmtId="0" fontId="11" fillId="25" borderId="26" xfId="0" applyFont="1" applyFill="1" applyBorder="1" applyProtection="1">
      <alignment vertical="center"/>
    </xf>
    <xf numFmtId="0" fontId="11" fillId="25" borderId="13" xfId="0" applyFont="1" applyFill="1" applyBorder="1" applyProtection="1">
      <alignment vertical="center"/>
    </xf>
    <xf numFmtId="0" fontId="1" fillId="25" borderId="0" xfId="43" applyFont="1" applyFill="1" applyBorder="1" applyAlignment="1" applyProtection="1">
      <alignment vertical="center"/>
    </xf>
    <xf numFmtId="178" fontId="1" fillId="25" borderId="0" xfId="43" applyNumberFormat="1" applyFont="1" applyFill="1" applyBorder="1" applyAlignment="1" applyProtection="1">
      <alignment horizontal="right" vertical="center"/>
    </xf>
    <xf numFmtId="38" fontId="1" fillId="25" borderId="10" xfId="34" applyFont="1" applyFill="1" applyBorder="1" applyAlignment="1" applyProtection="1">
      <alignment vertical="center"/>
    </xf>
    <xf numFmtId="38" fontId="1" fillId="25" borderId="58" xfId="34" applyFont="1" applyFill="1" applyBorder="1" applyAlignment="1" applyProtection="1">
      <alignment horizontal="center" vertical="center"/>
    </xf>
    <xf numFmtId="0" fontId="11" fillId="36" borderId="0" xfId="0" applyFont="1" applyFill="1" applyBorder="1" applyAlignment="1"/>
    <xf numFmtId="0" fontId="1" fillId="36" borderId="0" xfId="43" applyFont="1" applyFill="1" applyBorder="1" applyAlignment="1" applyProtection="1">
      <alignment vertical="center"/>
    </xf>
    <xf numFmtId="0" fontId="11" fillId="36" borderId="0" xfId="43" applyFont="1" applyFill="1" applyBorder="1" applyAlignment="1" applyProtection="1">
      <alignment horizontal="right"/>
    </xf>
    <xf numFmtId="178" fontId="1" fillId="36" borderId="0" xfId="43" applyNumberFormat="1" applyFont="1" applyFill="1" applyBorder="1" applyAlignment="1" applyProtection="1">
      <alignment horizontal="right" vertical="center"/>
    </xf>
    <xf numFmtId="0" fontId="11" fillId="36" borderId="0" xfId="43" applyFont="1" applyFill="1" applyBorder="1" applyAlignment="1" applyProtection="1">
      <alignment horizontal="left"/>
    </xf>
    <xf numFmtId="0" fontId="11" fillId="36" borderId="0" xfId="43" applyFont="1" applyFill="1" applyBorder="1" applyAlignment="1" applyProtection="1">
      <alignment horizontal="right"/>
      <protection hidden="1"/>
    </xf>
    <xf numFmtId="38" fontId="11" fillId="25" borderId="10" xfId="34" applyFont="1" applyFill="1" applyBorder="1">
      <alignment vertical="center"/>
    </xf>
    <xf numFmtId="191" fontId="11" fillId="36" borderId="10" xfId="0" applyNumberFormat="1" applyFont="1" applyFill="1" applyBorder="1">
      <alignment vertical="center"/>
    </xf>
    <xf numFmtId="38" fontId="11" fillId="36" borderId="10" xfId="34" applyFont="1" applyFill="1" applyBorder="1" applyAlignment="1" applyProtection="1">
      <alignment vertical="center"/>
    </xf>
    <xf numFmtId="2" fontId="1" fillId="36" borderId="10" xfId="43" applyNumberFormat="1" applyFont="1" applyFill="1" applyBorder="1" applyAlignment="1" applyProtection="1">
      <alignment vertical="center"/>
    </xf>
    <xf numFmtId="2" fontId="1" fillId="25" borderId="10" xfId="43" applyNumberFormat="1" applyFont="1" applyFill="1" applyBorder="1" applyAlignment="1" applyProtection="1">
      <alignment vertical="center"/>
    </xf>
    <xf numFmtId="0" fontId="1" fillId="25" borderId="13" xfId="43" applyFont="1" applyFill="1" applyBorder="1" applyAlignment="1" applyProtection="1">
      <alignment vertical="center"/>
    </xf>
    <xf numFmtId="0" fontId="1" fillId="25" borderId="45" xfId="43" applyFont="1" applyFill="1" applyBorder="1" applyAlignment="1" applyProtection="1">
      <alignment vertical="center"/>
    </xf>
    <xf numFmtId="176" fontId="1" fillId="25" borderId="0" xfId="43" applyNumberFormat="1" applyFont="1" applyFill="1" applyBorder="1" applyAlignment="1" applyProtection="1">
      <alignment vertical="center"/>
    </xf>
    <xf numFmtId="0" fontId="1" fillId="36" borderId="0" xfId="43" applyFont="1" applyFill="1" applyBorder="1" applyAlignment="1" applyProtection="1">
      <alignment vertical="center"/>
      <protection hidden="1"/>
    </xf>
    <xf numFmtId="178" fontId="1" fillId="25" borderId="25" xfId="43" applyNumberFormat="1" applyFont="1" applyFill="1" applyBorder="1" applyAlignment="1" applyProtection="1">
      <alignment horizontal="right" vertical="center"/>
    </xf>
    <xf numFmtId="177" fontId="2" fillId="25" borderId="44" xfId="43" applyNumberFormat="1" applyFont="1" applyFill="1" applyBorder="1" applyAlignment="1" applyProtection="1">
      <alignment vertical="center"/>
    </xf>
    <xf numFmtId="177" fontId="11" fillId="25" borderId="0" xfId="43" applyNumberFormat="1" applyFont="1" applyFill="1" applyBorder="1" applyAlignment="1" applyProtection="1">
      <alignment vertical="center"/>
    </xf>
    <xf numFmtId="177" fontId="2" fillId="25" borderId="41" xfId="43" applyNumberFormat="1" applyFont="1" applyFill="1" applyBorder="1" applyAlignment="1" applyProtection="1">
      <alignment vertical="center"/>
    </xf>
    <xf numFmtId="177" fontId="35" fillId="27" borderId="54" xfId="43" applyNumberFormat="1" applyFont="1" applyFill="1" applyBorder="1" applyAlignment="1" applyProtection="1">
      <alignment horizontal="right" vertical="center"/>
    </xf>
    <xf numFmtId="177" fontId="11" fillId="25" borderId="14" xfId="43" applyNumberFormat="1" applyFont="1" applyFill="1" applyBorder="1" applyAlignment="1" applyProtection="1">
      <alignment vertical="center"/>
    </xf>
    <xf numFmtId="4" fontId="11" fillId="25" borderId="10" xfId="34" applyNumberFormat="1" applyFont="1" applyFill="1" applyBorder="1" applyAlignment="1" applyProtection="1">
      <alignment horizontal="right" vertical="center"/>
    </xf>
    <xf numFmtId="4" fontId="11" fillId="25" borderId="25" xfId="34" applyNumberFormat="1" applyFont="1" applyFill="1" applyBorder="1" applyAlignment="1">
      <alignment horizontal="right" vertical="center"/>
    </xf>
    <xf numFmtId="4" fontId="11" fillId="25" borderId="56" xfId="34" applyNumberFormat="1" applyFont="1" applyFill="1" applyBorder="1" applyAlignment="1">
      <alignment horizontal="right" vertical="center"/>
    </xf>
    <xf numFmtId="0" fontId="5" fillId="38" borderId="66" xfId="0" applyFont="1" applyFill="1" applyBorder="1" applyAlignment="1" applyProtection="1">
      <alignment horizontal="center" vertical="center"/>
    </xf>
    <xf numFmtId="0" fontId="0" fillId="33" borderId="66" xfId="0" applyFont="1" applyFill="1" applyBorder="1" applyAlignment="1" applyProtection="1">
      <alignment horizontal="left" vertical="center"/>
    </xf>
    <xf numFmtId="0" fontId="0" fillId="0" borderId="91" xfId="0" applyBorder="1" applyProtection="1">
      <alignment vertical="center"/>
    </xf>
    <xf numFmtId="0" fontId="0" fillId="0" borderId="69" xfId="0" applyBorder="1" applyProtection="1">
      <alignment vertical="center"/>
    </xf>
    <xf numFmtId="0" fontId="0" fillId="0" borderId="89" xfId="0" applyBorder="1" applyProtection="1">
      <alignment vertical="center"/>
    </xf>
    <xf numFmtId="187" fontId="5" fillId="38" borderId="77" xfId="0" applyNumberFormat="1" applyFont="1" applyFill="1" applyBorder="1" applyAlignment="1" applyProtection="1">
      <alignment horizontal="center" vertical="center"/>
    </xf>
    <xf numFmtId="180" fontId="0" fillId="33" borderId="66" xfId="0" applyNumberFormat="1" applyFont="1" applyFill="1" applyBorder="1" applyProtection="1">
      <alignment vertical="center"/>
    </xf>
    <xf numFmtId="192" fontId="0" fillId="33" borderId="66" xfId="0" applyNumberFormat="1" applyFont="1" applyFill="1" applyBorder="1" applyProtection="1">
      <alignment vertical="center"/>
    </xf>
    <xf numFmtId="180" fontId="0" fillId="33" borderId="88" xfId="0" applyNumberFormat="1" applyFont="1" applyFill="1" applyBorder="1" applyProtection="1">
      <alignment vertical="center"/>
    </xf>
    <xf numFmtId="192" fontId="0" fillId="33" borderId="88" xfId="0" applyNumberFormat="1" applyFont="1" applyFill="1" applyBorder="1" applyProtection="1">
      <alignment vertical="center"/>
    </xf>
    <xf numFmtId="187" fontId="5" fillId="38" borderId="98" xfId="0" applyNumberFormat="1" applyFont="1" applyFill="1" applyBorder="1" applyAlignment="1" applyProtection="1">
      <alignment horizontal="center" vertical="center"/>
    </xf>
    <xf numFmtId="196" fontId="5" fillId="38" borderId="98" xfId="0" applyNumberFormat="1" applyFont="1" applyFill="1" applyBorder="1" applyAlignment="1" applyProtection="1">
      <alignment horizontal="center" vertical="center"/>
    </xf>
    <xf numFmtId="0" fontId="0" fillId="0" borderId="0" xfId="0">
      <alignment vertical="center"/>
    </xf>
    <xf numFmtId="197" fontId="0" fillId="36" borderId="10" xfId="0" applyNumberFormat="1" applyFill="1" applyBorder="1">
      <alignment vertical="center"/>
    </xf>
    <xf numFmtId="197" fontId="0" fillId="0" borderId="10" xfId="0" applyNumberFormat="1" applyBorder="1">
      <alignment vertical="center"/>
    </xf>
    <xf numFmtId="0" fontId="0" fillId="35" borderId="104" xfId="0" applyFont="1" applyFill="1" applyBorder="1" applyProtection="1">
      <alignment vertical="center"/>
    </xf>
    <xf numFmtId="0" fontId="0" fillId="0" borderId="105" xfId="0" applyFont="1" applyBorder="1" applyProtection="1">
      <alignment vertical="center"/>
    </xf>
    <xf numFmtId="0" fontId="0" fillId="0" borderId="106" xfId="0" applyFont="1" applyBorder="1" applyProtection="1">
      <alignment vertical="center"/>
    </xf>
    <xf numFmtId="0" fontId="0" fillId="0" borderId="98" xfId="0" applyFont="1" applyBorder="1" applyAlignment="1" applyProtection="1">
      <alignment horizontal="center" vertical="center"/>
    </xf>
    <xf numFmtId="187" fontId="5" fillId="35" borderId="25" xfId="0" applyNumberFormat="1" applyFont="1" applyFill="1" applyBorder="1" applyAlignment="1" applyProtection="1">
      <alignment horizontal="center" vertical="center"/>
      <protection locked="0"/>
    </xf>
    <xf numFmtId="0" fontId="0" fillId="35" borderId="25" xfId="0" applyFont="1" applyFill="1" applyBorder="1" applyAlignment="1" applyProtection="1">
      <alignment horizontal="center" vertical="center"/>
      <protection locked="0"/>
    </xf>
    <xf numFmtId="9" fontId="0" fillId="0" borderId="92" xfId="0" applyNumberFormat="1" applyFont="1" applyBorder="1" applyProtection="1">
      <alignment vertical="center"/>
    </xf>
    <xf numFmtId="9" fontId="0" fillId="0" borderId="109" xfId="0" applyNumberFormat="1" applyFont="1" applyBorder="1" applyProtection="1">
      <alignment vertical="center"/>
    </xf>
    <xf numFmtId="0" fontId="0" fillId="35" borderId="111" xfId="0" applyFont="1" applyFill="1" applyBorder="1" applyAlignment="1" applyProtection="1">
      <alignment horizontal="center" vertical="center"/>
      <protection locked="0"/>
    </xf>
    <xf numFmtId="0" fontId="0" fillId="35" borderId="113" xfId="0" applyFont="1" applyFill="1" applyBorder="1" applyAlignment="1" applyProtection="1">
      <alignment horizontal="center" vertical="center"/>
      <protection locked="0"/>
    </xf>
    <xf numFmtId="0" fontId="0" fillId="35" borderId="115" xfId="0" applyFont="1" applyFill="1" applyBorder="1" applyAlignment="1" applyProtection="1">
      <alignment horizontal="center" vertical="center"/>
      <protection locked="0"/>
    </xf>
    <xf numFmtId="0" fontId="0" fillId="0" borderId="74" xfId="0" applyFont="1" applyBorder="1" applyAlignment="1" applyProtection="1">
      <alignment horizontal="center" vertical="center"/>
    </xf>
    <xf numFmtId="0" fontId="0" fillId="33" borderId="73" xfId="0" applyFont="1" applyFill="1" applyBorder="1" applyAlignment="1" applyProtection="1">
      <alignment horizontal="right" vertical="center"/>
    </xf>
    <xf numFmtId="0" fontId="0" fillId="38" borderId="71" xfId="0" applyFont="1" applyFill="1" applyBorder="1" applyAlignment="1" applyProtection="1">
      <alignment horizontal="right" vertical="center"/>
    </xf>
    <xf numFmtId="0" fontId="0" fillId="0" borderId="109" xfId="0" applyFont="1" applyBorder="1" applyAlignment="1" applyProtection="1">
      <alignment horizontal="center" vertical="center"/>
    </xf>
    <xf numFmtId="0" fontId="17" fillId="35" borderId="25" xfId="0" applyFont="1" applyFill="1" applyBorder="1" applyAlignment="1" applyProtection="1">
      <alignment horizontal="center" vertical="center"/>
      <protection locked="0"/>
    </xf>
    <xf numFmtId="0" fontId="0" fillId="38" borderId="31" xfId="0" applyFont="1" applyFill="1" applyBorder="1" applyProtection="1">
      <alignment vertical="center"/>
    </xf>
    <xf numFmtId="0" fontId="0" fillId="33" borderId="116" xfId="0" applyFont="1" applyFill="1" applyBorder="1" applyAlignment="1" applyProtection="1">
      <alignment horizontal="right" vertical="center"/>
    </xf>
    <xf numFmtId="0" fontId="0" fillId="33" borderId="0" xfId="0" applyFont="1" applyFill="1" applyBorder="1" applyAlignment="1" applyProtection="1">
      <alignment horizontal="right" vertical="center"/>
    </xf>
    <xf numFmtId="0" fontId="0" fillId="33" borderId="74" xfId="0" applyFont="1" applyFill="1" applyBorder="1" applyAlignment="1" applyProtection="1">
      <alignment horizontal="right" vertical="center"/>
    </xf>
    <xf numFmtId="0" fontId="0" fillId="35" borderId="117" xfId="0" applyFont="1" applyFill="1" applyBorder="1" applyAlignment="1" applyProtection="1">
      <alignment horizontal="center" vertical="center"/>
      <protection locked="0"/>
    </xf>
    <xf numFmtId="0" fontId="0" fillId="35" borderId="43" xfId="0" applyFont="1" applyFill="1" applyBorder="1" applyAlignment="1" applyProtection="1">
      <alignment horizontal="center" vertical="center"/>
      <protection locked="0"/>
    </xf>
    <xf numFmtId="0" fontId="5" fillId="38" borderId="11" xfId="0" applyFont="1" applyFill="1" applyBorder="1" applyProtection="1">
      <alignment vertical="center"/>
    </xf>
    <xf numFmtId="0" fontId="5" fillId="38" borderId="79" xfId="0" applyFont="1" applyFill="1" applyBorder="1" applyAlignment="1" applyProtection="1">
      <alignment horizontal="center" vertical="center"/>
    </xf>
    <xf numFmtId="0" fontId="0" fillId="33" borderId="0" xfId="0" applyFont="1" applyFill="1" applyBorder="1" applyProtection="1">
      <alignment vertical="center"/>
    </xf>
    <xf numFmtId="0" fontId="0" fillId="35" borderId="118" xfId="0" applyFont="1" applyFill="1" applyBorder="1" applyAlignment="1" applyProtection="1">
      <alignment horizontal="center" vertical="center"/>
      <protection locked="0"/>
    </xf>
    <xf numFmtId="0" fontId="0" fillId="35" borderId="119" xfId="0" applyFont="1" applyFill="1" applyBorder="1" applyAlignment="1" applyProtection="1">
      <alignment horizontal="center" vertical="center"/>
      <protection locked="0"/>
    </xf>
    <xf numFmtId="0" fontId="0" fillId="38" borderId="31" xfId="0" applyFont="1" applyFill="1" applyBorder="1" applyAlignment="1" applyProtection="1">
      <alignment horizontal="right" vertical="center"/>
    </xf>
    <xf numFmtId="180" fontId="0" fillId="35" borderId="117" xfId="0" applyNumberFormat="1" applyFont="1" applyFill="1" applyBorder="1" applyProtection="1">
      <alignment vertical="center"/>
      <protection locked="0"/>
    </xf>
    <xf numFmtId="192" fontId="0" fillId="35" borderId="118" xfId="0" applyNumberFormat="1" applyFont="1" applyFill="1" applyBorder="1" applyProtection="1">
      <alignment vertical="center"/>
      <protection locked="0"/>
    </xf>
    <xf numFmtId="192" fontId="0" fillId="35" borderId="119" xfId="0" applyNumberFormat="1" applyFont="1" applyFill="1" applyBorder="1" applyProtection="1">
      <alignment vertical="center"/>
      <protection locked="0"/>
    </xf>
    <xf numFmtId="0" fontId="0" fillId="38" borderId="11" xfId="0" applyFont="1" applyFill="1" applyBorder="1" applyAlignment="1" applyProtection="1">
      <alignment horizontal="left" vertical="center" shrinkToFit="1"/>
    </xf>
    <xf numFmtId="0" fontId="0" fillId="38" borderId="39" xfId="0" applyFont="1" applyFill="1" applyBorder="1" applyAlignment="1" applyProtection="1">
      <alignment horizontal="left" vertical="center" shrinkToFit="1"/>
    </xf>
    <xf numFmtId="1" fontId="0" fillId="0" borderId="0" xfId="0" applyNumberFormat="1">
      <alignment vertical="center"/>
    </xf>
    <xf numFmtId="1" fontId="0" fillId="0" borderId="10" xfId="0" applyNumberFormat="1" applyBorder="1">
      <alignment vertical="center"/>
    </xf>
    <xf numFmtId="9" fontId="0" fillId="0" borderId="74" xfId="28" applyFont="1" applyBorder="1" applyProtection="1">
      <alignment vertical="center"/>
    </xf>
    <xf numFmtId="9" fontId="0" fillId="0" borderId="81" xfId="28" applyFont="1" applyBorder="1" applyProtection="1">
      <alignment vertical="center"/>
    </xf>
    <xf numFmtId="0" fontId="0" fillId="35" borderId="65" xfId="0" applyFont="1" applyFill="1" applyBorder="1" applyProtection="1">
      <alignment vertical="center"/>
    </xf>
    <xf numFmtId="31" fontId="11" fillId="35" borderId="65" xfId="0" applyNumberFormat="1" applyFont="1" applyFill="1" applyBorder="1" applyAlignment="1" applyProtection="1">
      <alignment horizontal="right" vertical="center"/>
    </xf>
    <xf numFmtId="0" fontId="0" fillId="35" borderId="42" xfId="0" applyFont="1" applyFill="1" applyBorder="1" applyProtection="1">
      <alignment vertical="center"/>
      <protection locked="0"/>
    </xf>
    <xf numFmtId="0" fontId="0" fillId="0" borderId="120" xfId="0" applyFont="1" applyBorder="1" applyAlignment="1" applyProtection="1">
      <alignment horizontal="right" vertical="center"/>
    </xf>
    <xf numFmtId="0" fontId="0" fillId="0" borderId="72" xfId="0" applyFont="1" applyBorder="1" applyAlignment="1" applyProtection="1">
      <alignment horizontal="center" vertical="center"/>
    </xf>
    <xf numFmtId="0" fontId="0" fillId="0" borderId="112" xfId="0" applyFont="1" applyBorder="1" applyAlignment="1" applyProtection="1">
      <alignment horizontal="right" vertical="center"/>
    </xf>
    <xf numFmtId="0" fontId="0" fillId="0" borderId="67" xfId="0" applyFont="1" applyBorder="1" applyAlignment="1" applyProtection="1">
      <alignment horizontal="center" vertical="center"/>
    </xf>
    <xf numFmtId="0" fontId="0" fillId="0" borderId="83" xfId="0" applyFont="1" applyBorder="1" applyProtection="1">
      <alignment vertical="center"/>
    </xf>
    <xf numFmtId="0" fontId="0" fillId="35" borderId="113" xfId="0" applyFont="1" applyFill="1" applyBorder="1" applyAlignment="1" applyProtection="1">
      <alignment horizontal="center" vertical="center"/>
    </xf>
    <xf numFmtId="0" fontId="0" fillId="0" borderId="0" xfId="0">
      <alignment vertical="center"/>
    </xf>
    <xf numFmtId="0" fontId="0" fillId="33" borderId="66" xfId="0" applyFont="1" applyFill="1" applyBorder="1" applyAlignment="1" applyProtection="1">
      <alignment vertical="center" shrinkToFit="1"/>
    </xf>
    <xf numFmtId="0" fontId="0" fillId="33" borderId="86" xfId="0" applyFont="1" applyFill="1" applyBorder="1" applyAlignment="1" applyProtection="1">
      <alignment vertical="center" shrinkToFit="1"/>
    </xf>
    <xf numFmtId="0" fontId="0" fillId="33" borderId="65" xfId="0" applyFont="1" applyFill="1" applyBorder="1" applyAlignment="1" applyProtection="1">
      <alignment vertical="center"/>
    </xf>
    <xf numFmtId="180" fontId="0" fillId="0" borderId="10" xfId="0" applyNumberFormat="1" applyBorder="1">
      <alignment vertical="center"/>
    </xf>
    <xf numFmtId="38" fontId="0" fillId="0" borderId="10" xfId="34" applyFont="1" applyBorder="1">
      <alignment vertical="center"/>
    </xf>
    <xf numFmtId="0" fontId="0" fillId="0" borderId="14" xfId="0" applyBorder="1">
      <alignment vertical="center"/>
    </xf>
    <xf numFmtId="0" fontId="11" fillId="0" borderId="0" xfId="43" applyFont="1" applyFill="1" applyBorder="1" applyAlignment="1" applyProtection="1">
      <alignment horizontal="right" vertical="center"/>
    </xf>
    <xf numFmtId="3" fontId="11" fillId="25" borderId="10" xfId="0" applyNumberFormat="1" applyFont="1" applyFill="1" applyBorder="1">
      <alignment vertical="center"/>
    </xf>
    <xf numFmtId="9" fontId="1" fillId="0" borderId="74" xfId="28" applyFont="1" applyBorder="1" applyProtection="1">
      <alignment vertical="center"/>
    </xf>
    <xf numFmtId="0" fontId="58" fillId="0" borderId="0" xfId="0" applyFont="1" applyBorder="1" applyAlignment="1" applyProtection="1">
      <alignment horizontal="right" vertical="center"/>
    </xf>
    <xf numFmtId="0" fontId="0" fillId="0" borderId="0" xfId="0" applyFont="1" applyFill="1" applyProtection="1">
      <alignment vertical="center"/>
    </xf>
    <xf numFmtId="0" fontId="5" fillId="0" borderId="18" xfId="0" applyFont="1" applyFill="1" applyBorder="1" applyProtection="1">
      <alignment vertical="center"/>
    </xf>
    <xf numFmtId="0" fontId="0" fillId="0" borderId="0" xfId="0" applyFont="1" applyFill="1" applyBorder="1" applyProtection="1">
      <alignment vertical="center"/>
    </xf>
    <xf numFmtId="0" fontId="66" fillId="0" borderId="0" xfId="0" applyFont="1" applyFill="1" applyBorder="1" applyProtection="1">
      <alignment vertical="center"/>
    </xf>
    <xf numFmtId="0" fontId="66" fillId="0" borderId="15" xfId="0" applyFont="1" applyFill="1" applyBorder="1" applyProtection="1">
      <alignment vertical="center"/>
    </xf>
    <xf numFmtId="0" fontId="5" fillId="38" borderId="121" xfId="0" applyFont="1" applyFill="1" applyBorder="1" applyAlignment="1" applyProtection="1">
      <alignment horizontal="center" vertical="center"/>
    </xf>
    <xf numFmtId="2" fontId="0" fillId="35" borderId="110" xfId="0" applyNumberFormat="1" applyFont="1" applyFill="1" applyBorder="1" applyAlignment="1" applyProtection="1">
      <alignment horizontal="center" vertical="center"/>
      <protection locked="0"/>
    </xf>
    <xf numFmtId="2" fontId="0" fillId="35" borderId="112" xfId="0" applyNumberFormat="1" applyFont="1" applyFill="1" applyBorder="1" applyAlignment="1" applyProtection="1">
      <alignment horizontal="center" vertical="center"/>
      <protection locked="0"/>
    </xf>
    <xf numFmtId="2" fontId="0" fillId="35" borderId="114" xfId="0" applyNumberFormat="1" applyFont="1" applyFill="1" applyBorder="1" applyAlignment="1" applyProtection="1">
      <alignment horizontal="center" vertical="center"/>
      <protection locked="0"/>
    </xf>
    <xf numFmtId="0" fontId="0" fillId="38" borderId="122" xfId="0" applyFill="1" applyBorder="1" applyProtection="1">
      <alignment vertical="center"/>
    </xf>
    <xf numFmtId="0" fontId="0" fillId="38" borderId="34" xfId="0" applyFont="1" applyFill="1" applyBorder="1" applyProtection="1">
      <alignment vertical="center"/>
    </xf>
    <xf numFmtId="0" fontId="3" fillId="42" borderId="10" xfId="43" applyFont="1" applyFill="1" applyBorder="1" applyAlignment="1" applyProtection="1">
      <alignment horizontal="center" vertical="center"/>
    </xf>
    <xf numFmtId="2" fontId="1" fillId="25" borderId="26" xfId="43" applyNumberFormat="1" applyFont="1" applyFill="1" applyBorder="1" applyAlignment="1" applyProtection="1">
      <alignment vertical="center"/>
    </xf>
    <xf numFmtId="2" fontId="1" fillId="25" borderId="56" xfId="43" applyNumberFormat="1" applyFont="1" applyFill="1" applyBorder="1" applyAlignment="1" applyProtection="1">
      <alignment vertical="center"/>
    </xf>
    <xf numFmtId="2" fontId="1" fillId="25" borderId="58" xfId="43" applyNumberFormat="1" applyFont="1" applyFill="1" applyBorder="1" applyAlignment="1" applyProtection="1">
      <alignment vertical="center"/>
    </xf>
    <xf numFmtId="177" fontId="29" fillId="25" borderId="56" xfId="43" applyNumberFormat="1" applyFont="1" applyFill="1" applyBorder="1" applyAlignment="1" applyProtection="1">
      <alignment vertical="center"/>
    </xf>
    <xf numFmtId="177" fontId="29" fillId="25" borderId="58" xfId="43" applyNumberFormat="1" applyFont="1" applyFill="1" applyBorder="1" applyAlignment="1" applyProtection="1">
      <alignment vertical="center"/>
    </xf>
    <xf numFmtId="0" fontId="11" fillId="25" borderId="25" xfId="43" applyNumberFormat="1" applyFont="1" applyFill="1" applyBorder="1" applyAlignment="1" applyProtection="1">
      <alignment horizontal="right" vertical="center"/>
    </xf>
    <xf numFmtId="0" fontId="0" fillId="33" borderId="84" xfId="0" applyFont="1" applyFill="1" applyBorder="1" applyAlignment="1" applyProtection="1">
      <alignment vertical="center" shrinkToFit="1"/>
    </xf>
    <xf numFmtId="0" fontId="0" fillId="33" borderId="84" xfId="0" applyFont="1" applyFill="1" applyBorder="1" applyProtection="1">
      <alignment vertical="center"/>
    </xf>
    <xf numFmtId="0" fontId="0" fillId="33" borderId="84" xfId="0" applyFill="1" applyBorder="1" applyProtection="1">
      <alignment vertical="center"/>
    </xf>
    <xf numFmtId="0" fontId="0" fillId="0" borderId="123" xfId="0" applyFont="1" applyBorder="1" applyProtection="1">
      <alignment vertical="center"/>
    </xf>
    <xf numFmtId="180" fontId="0" fillId="0" borderId="0" xfId="0" applyNumberFormat="1" applyBorder="1">
      <alignment vertical="center"/>
    </xf>
    <xf numFmtId="0" fontId="0" fillId="33" borderId="95" xfId="0" applyFill="1" applyBorder="1" applyAlignment="1" applyProtection="1">
      <alignment vertical="center"/>
    </xf>
    <xf numFmtId="0" fontId="0" fillId="33" borderId="100" xfId="0" applyFill="1" applyBorder="1" applyAlignment="1" applyProtection="1">
      <alignment vertical="center"/>
    </xf>
    <xf numFmtId="180" fontId="0" fillId="35" borderId="43" xfId="0" applyNumberFormat="1" applyFont="1" applyFill="1" applyBorder="1" applyProtection="1">
      <alignment vertical="center"/>
      <protection locked="0"/>
    </xf>
    <xf numFmtId="180" fontId="0" fillId="35" borderId="118" xfId="0" applyNumberFormat="1" applyFont="1" applyFill="1" applyBorder="1" applyProtection="1">
      <alignment vertical="center"/>
      <protection locked="0"/>
    </xf>
    <xf numFmtId="0" fontId="0" fillId="33" borderId="16" xfId="0" applyFont="1" applyFill="1" applyBorder="1" applyProtection="1">
      <alignment vertical="center"/>
    </xf>
    <xf numFmtId="179" fontId="11" fillId="26" borderId="63" xfId="43" applyNumberFormat="1" applyFont="1" applyFill="1" applyBorder="1" applyAlignment="1" applyProtection="1">
      <alignment horizontal="center" vertical="center"/>
    </xf>
    <xf numFmtId="179" fontId="11" fillId="26" borderId="64" xfId="43" applyNumberFormat="1" applyFont="1" applyFill="1" applyBorder="1" applyAlignment="1" applyProtection="1">
      <alignment horizontal="center" vertical="center"/>
    </xf>
    <xf numFmtId="0" fontId="11" fillId="26" borderId="63" xfId="0" applyFont="1" applyFill="1" applyBorder="1" applyAlignment="1" applyProtection="1">
      <alignment horizontal="center" vertical="center"/>
    </xf>
    <xf numFmtId="0" fontId="11" fillId="26" borderId="64"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24" borderId="0" xfId="0" applyFont="1" applyFill="1" applyBorder="1" applyAlignment="1" applyProtection="1">
      <alignment horizontal="left" vertical="center"/>
    </xf>
    <xf numFmtId="0" fontId="0" fillId="0" borderId="74" xfId="0" applyBorder="1" applyAlignment="1" applyProtection="1">
      <alignment horizontal="left" vertical="center" shrinkToFit="1"/>
    </xf>
    <xf numFmtId="0" fontId="0" fillId="0" borderId="66" xfId="0" applyBorder="1" applyAlignment="1" applyProtection="1">
      <alignment horizontal="left" vertical="center" shrinkToFit="1"/>
    </xf>
    <xf numFmtId="0" fontId="0" fillId="0" borderId="67" xfId="0" applyBorder="1" applyAlignment="1" applyProtection="1">
      <alignment horizontal="left" vertical="center" shrinkToFit="1"/>
    </xf>
    <xf numFmtId="0" fontId="5" fillId="38" borderId="94" xfId="0" applyFont="1" applyFill="1" applyBorder="1" applyAlignment="1" applyProtection="1">
      <alignment horizontal="center" vertical="center"/>
    </xf>
    <xf numFmtId="0" fontId="5" fillId="38" borderId="108" xfId="0" applyFont="1" applyFill="1" applyBorder="1" applyAlignment="1" applyProtection="1">
      <alignment horizontal="center" vertical="center"/>
    </xf>
    <xf numFmtId="0" fontId="71" fillId="0" borderId="18" xfId="0" applyFont="1" applyBorder="1" applyAlignment="1" applyProtection="1">
      <alignment horizontal="center" vertical="center"/>
    </xf>
    <xf numFmtId="0" fontId="71" fillId="0" borderId="0" xfId="0" applyFont="1" applyBorder="1" applyAlignment="1" applyProtection="1">
      <alignment horizontal="center" vertical="center"/>
    </xf>
    <xf numFmtId="0" fontId="71" fillId="0" borderId="15" xfId="0" applyFont="1" applyBorder="1" applyAlignment="1" applyProtection="1">
      <alignment horizontal="center" vertical="center"/>
    </xf>
    <xf numFmtId="0" fontId="5" fillId="38" borderId="74" xfId="0" applyFont="1" applyFill="1" applyBorder="1" applyAlignment="1" applyProtection="1">
      <alignment horizontal="center" vertical="center"/>
    </xf>
    <xf numFmtId="0" fontId="5" fillId="38" borderId="66" xfId="0" applyFont="1" applyFill="1" applyBorder="1" applyAlignment="1" applyProtection="1">
      <alignment horizontal="center" vertical="center"/>
    </xf>
    <xf numFmtId="0" fontId="5" fillId="38" borderId="67" xfId="0" applyFont="1" applyFill="1" applyBorder="1" applyAlignment="1" applyProtection="1">
      <alignment horizontal="center" vertical="center"/>
    </xf>
    <xf numFmtId="0" fontId="0" fillId="35" borderId="107" xfId="0" applyFont="1" applyFill="1" applyBorder="1" applyAlignment="1" applyProtection="1">
      <alignment horizontal="left" vertical="center"/>
      <protection locked="0"/>
    </xf>
    <xf numFmtId="0" fontId="0" fillId="35" borderId="102" xfId="0" applyFont="1" applyFill="1" applyBorder="1" applyAlignment="1" applyProtection="1">
      <alignment horizontal="left" vertical="center"/>
      <protection locked="0"/>
    </xf>
    <xf numFmtId="0" fontId="0" fillId="35" borderId="103" xfId="0" applyFont="1" applyFill="1" applyBorder="1" applyAlignment="1" applyProtection="1">
      <alignment horizontal="left" vertical="center"/>
      <protection locked="0"/>
    </xf>
    <xf numFmtId="0" fontId="0" fillId="35" borderId="93" xfId="0" applyFont="1" applyFill="1" applyBorder="1" applyAlignment="1" applyProtection="1">
      <alignment horizontal="left" vertical="center"/>
      <protection locked="0"/>
    </xf>
    <xf numFmtId="0" fontId="0" fillId="35" borderId="88" xfId="0" applyFont="1" applyFill="1" applyBorder="1" applyAlignment="1" applyProtection="1">
      <alignment horizontal="left" vertical="center"/>
      <protection locked="0"/>
    </xf>
    <xf numFmtId="0" fontId="0" fillId="35" borderId="89" xfId="0" applyFont="1" applyFill="1" applyBorder="1" applyAlignment="1" applyProtection="1">
      <alignment horizontal="left" vertical="center"/>
      <protection locked="0"/>
    </xf>
    <xf numFmtId="14" fontId="0" fillId="35" borderId="107" xfId="0" applyNumberFormat="1" applyFont="1" applyFill="1" applyBorder="1" applyAlignment="1" applyProtection="1">
      <alignment horizontal="left" vertical="center"/>
      <protection locked="0"/>
    </xf>
    <xf numFmtId="0" fontId="0" fillId="0" borderId="102" xfId="0" applyFont="1" applyBorder="1" applyAlignment="1" applyProtection="1">
      <alignment horizontal="center" vertical="center" shrinkToFit="1"/>
    </xf>
    <xf numFmtId="0" fontId="0" fillId="0" borderId="103" xfId="0" applyFont="1" applyBorder="1" applyAlignment="1" applyProtection="1">
      <alignment horizontal="center" vertical="center" shrinkToFit="1"/>
    </xf>
    <xf numFmtId="0" fontId="0" fillId="0" borderId="66" xfId="0" applyFont="1" applyBorder="1" applyAlignment="1" applyProtection="1">
      <alignment vertical="top" wrapText="1"/>
    </xf>
    <xf numFmtId="0" fontId="0" fillId="0" borderId="86" xfId="0" applyFont="1" applyBorder="1" applyAlignment="1" applyProtection="1">
      <alignment vertical="top" wrapText="1"/>
    </xf>
    <xf numFmtId="0" fontId="0" fillId="35" borderId="21" xfId="0" applyFont="1" applyFill="1" applyBorder="1" applyAlignment="1" applyProtection="1">
      <alignment horizontal="left" vertical="center"/>
      <protection locked="0"/>
    </xf>
    <xf numFmtId="0" fontId="0" fillId="35" borderId="27" xfId="0" applyFont="1" applyFill="1" applyBorder="1" applyAlignment="1" applyProtection="1">
      <alignment horizontal="left" vertical="center"/>
      <protection locked="0"/>
    </xf>
    <xf numFmtId="0" fontId="0" fillId="35" borderId="28" xfId="0" applyFont="1" applyFill="1" applyBorder="1" applyAlignment="1" applyProtection="1">
      <alignment horizontal="left" vertical="center"/>
      <protection locked="0"/>
    </xf>
    <xf numFmtId="0" fontId="0" fillId="33" borderId="74" xfId="0" applyFont="1" applyFill="1" applyBorder="1" applyAlignment="1" applyProtection="1">
      <alignment horizontal="left" vertical="center"/>
    </xf>
    <xf numFmtId="0" fontId="0" fillId="33" borderId="71" xfId="0" applyFont="1" applyFill="1" applyBorder="1" applyAlignment="1" applyProtection="1">
      <alignment horizontal="left" vertical="center"/>
    </xf>
    <xf numFmtId="0" fontId="0" fillId="33" borderId="73" xfId="0" applyFont="1" applyFill="1" applyBorder="1" applyAlignment="1" applyProtection="1">
      <alignment horizontal="left" vertical="center"/>
    </xf>
    <xf numFmtId="0" fontId="0" fillId="33" borderId="16" xfId="0" applyFont="1" applyFill="1" applyBorder="1" applyAlignment="1" applyProtection="1">
      <alignment horizontal="left" vertical="center"/>
    </xf>
    <xf numFmtId="0" fontId="11" fillId="25" borderId="16" xfId="43" applyFont="1" applyFill="1" applyBorder="1" applyAlignment="1" applyProtection="1">
      <alignment horizontal="left" wrapText="1"/>
    </xf>
    <xf numFmtId="0" fontId="11" fillId="25" borderId="26" xfId="43" applyFont="1" applyFill="1" applyBorder="1" applyAlignment="1" applyProtection="1">
      <alignment horizontal="center"/>
    </xf>
    <xf numFmtId="0" fontId="11" fillId="25" borderId="13" xfId="43" applyFont="1" applyFill="1" applyBorder="1" applyAlignment="1" applyProtection="1">
      <alignment horizontal="center"/>
    </xf>
    <xf numFmtId="0" fontId="11" fillId="25" borderId="26" xfId="43" applyFont="1" applyFill="1" applyBorder="1" applyAlignment="1" applyProtection="1">
      <alignment horizontal="center" vertical="center"/>
    </xf>
    <xf numFmtId="0" fontId="11" fillId="25" borderId="13" xfId="43" applyFont="1" applyFill="1" applyBorder="1" applyAlignment="1" applyProtection="1">
      <alignment horizontal="center" vertical="center"/>
    </xf>
    <xf numFmtId="0" fontId="11" fillId="24" borderId="26" xfId="43" applyFont="1" applyFill="1" applyBorder="1" applyAlignment="1" applyProtection="1">
      <alignment horizontal="left"/>
      <protection locked="0"/>
    </xf>
    <xf numFmtId="0" fontId="11" fillId="24" borderId="32" xfId="43" applyFont="1" applyFill="1" applyBorder="1" applyAlignment="1" applyProtection="1">
      <alignment horizontal="left"/>
      <protection locked="0"/>
    </xf>
    <xf numFmtId="0" fontId="3" fillId="25" borderId="23" xfId="48" applyFont="1" applyFill="1" applyBorder="1" applyAlignment="1" applyProtection="1">
      <alignment horizontal="left" wrapText="1"/>
    </xf>
    <xf numFmtId="0" fontId="3" fillId="25" borderId="23" xfId="48" applyFont="1" applyFill="1" applyBorder="1" applyAlignment="1" applyProtection="1">
      <alignment horizontal="left"/>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46"/>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7"/>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9"/>
    <cellStyle name="標準 3 4" xfId="48"/>
    <cellStyle name="標準_070627LCCO2計算" xfId="43"/>
    <cellStyle name="標準_選定シートV1.0" xfId="44"/>
    <cellStyle name="良い" xfId="45" builtinId="26" customBuiltin="1"/>
  </cellStyles>
  <dxfs count="48">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ont>
        <color theme="1"/>
      </font>
      <fill>
        <patternFill>
          <bgColor theme="0" tint="-0.499984740745262"/>
        </patternFill>
      </fill>
    </dxf>
    <dxf>
      <font>
        <color theme="1"/>
      </font>
      <fill>
        <patternFill>
          <bgColor theme="0" tint="-0.499984740745262"/>
        </patternFill>
      </fill>
    </dxf>
    <dxf>
      <font>
        <color theme="1"/>
      </font>
      <fill>
        <patternFill>
          <bgColor theme="0" tint="-0.499984740745262"/>
        </patternFill>
      </fill>
    </dxf>
    <dxf>
      <font>
        <color auto="1"/>
      </font>
      <fill>
        <patternFill>
          <bgColor theme="0" tint="-0.499984740745262"/>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indexed="27"/>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s>
  <tableStyles count="0" defaultTableStyle="TableStyleMedium9" defaultPivotStyle="PivotStyleLight16"/>
  <colors>
    <mruColors>
      <color rgb="FFFFFFCC"/>
      <color rgb="FF008000"/>
      <color rgb="FFCCFFFF"/>
      <color rgb="FFFFFF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34290</xdr:colOff>
      <xdr:row>0</xdr:row>
      <xdr:rowOff>106680</xdr:rowOff>
    </xdr:from>
    <xdr:to>
      <xdr:col>7</xdr:col>
      <xdr:colOff>167681</xdr:colOff>
      <xdr:row>35</xdr:row>
      <xdr:rowOff>160020</xdr:rowOff>
    </xdr:to>
    <xdr:sp macro="" textlink="">
      <xdr:nvSpPr>
        <xdr:cNvPr id="3" name="Text Box 3">
          <a:extLst>
            <a:ext uri="{FF2B5EF4-FFF2-40B4-BE49-F238E27FC236}">
              <a16:creationId xmlns:a16="http://schemas.microsoft.com/office/drawing/2014/main" xmlns="" id="{00000000-0008-0000-0500-000003000000}"/>
            </a:ext>
          </a:extLst>
        </xdr:cNvPr>
        <xdr:cNvSpPr txBox="1">
          <a:spLocks noChangeArrowheads="1"/>
        </xdr:cNvSpPr>
      </xdr:nvSpPr>
      <xdr:spPr bwMode="auto">
        <a:xfrm>
          <a:off x="110490" y="106680"/>
          <a:ext cx="3790991" cy="6123940"/>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3) 「</a:t>
          </a:r>
          <a:r>
            <a:rPr lang="en-US" altLang="ja-JP" sz="1100" b="0" i="0" u="none" strike="noStrike" baseline="0">
              <a:solidFill>
                <a:srgbClr val="000000"/>
              </a:solidFill>
              <a:latin typeface="ＭＳ Ｐゴシック"/>
              <a:ea typeface="ＭＳ Ｐゴシック"/>
            </a:rPr>
            <a:t>LCCM</a:t>
          </a:r>
          <a:r>
            <a:rPr lang="ja-JP" altLang="en-US" sz="1100" b="0" i="0" u="none" strike="noStrike" baseline="0">
              <a:solidFill>
                <a:srgbClr val="000000"/>
              </a:solidFill>
              <a:latin typeface="ＭＳ Ｐゴシック"/>
              <a:ea typeface="ＭＳ Ｐゴシック"/>
            </a:rPr>
            <a:t>住宅部門の基本要件（</a:t>
          </a:r>
          <a:r>
            <a:rPr lang="en-US" altLang="ja-JP" sz="1100" b="0" i="0" u="none" strike="noStrike" baseline="0">
              <a:solidFill>
                <a:srgbClr val="000000"/>
              </a:solidFill>
              <a:latin typeface="ＭＳ Ｐゴシック"/>
              <a:ea typeface="ＭＳ Ｐゴシック"/>
            </a:rPr>
            <a:t>LCCO</a:t>
          </a:r>
          <a:r>
            <a:rPr lang="en-US" altLang="ja-JP" sz="1100" b="0" i="0" u="none" strike="noStrike" baseline="-2500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）適合判定ツール</a:t>
          </a:r>
        </a:p>
        <a:p>
          <a:pPr algn="l" rtl="0">
            <a:lnSpc>
              <a:spcPts val="1300"/>
            </a:lnSpc>
            <a:defRPr sz="1000"/>
          </a:pPr>
          <a:r>
            <a:rPr lang="ja-JP" altLang="en-US" sz="1100" b="0" i="0" u="none" strike="noStrike" baseline="0">
              <a:solidFill>
                <a:srgbClr val="000000"/>
              </a:solidFill>
              <a:latin typeface="ＭＳ Ｐゴシック"/>
              <a:ea typeface="ＭＳ Ｐゴシック"/>
            </a:rPr>
            <a:t>」は、Microsoft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317500</xdr:colOff>
      <xdr:row>0</xdr:row>
      <xdr:rowOff>114300</xdr:rowOff>
    </xdr:from>
    <xdr:to>
      <xdr:col>18</xdr:col>
      <xdr:colOff>16628</xdr:colOff>
      <xdr:row>35</xdr:row>
      <xdr:rowOff>167640</xdr:rowOff>
    </xdr:to>
    <xdr:sp macro="" textlink="">
      <xdr:nvSpPr>
        <xdr:cNvPr id="4" name="Text Box 2">
          <a:extLst>
            <a:ext uri="{FF2B5EF4-FFF2-40B4-BE49-F238E27FC236}">
              <a16:creationId xmlns:a16="http://schemas.microsoft.com/office/drawing/2014/main" xmlns="" id="{00000000-0008-0000-0200-000002000000}"/>
            </a:ext>
          </a:extLst>
        </xdr:cNvPr>
        <xdr:cNvSpPr txBox="1">
          <a:spLocks noChangeArrowheads="1"/>
        </xdr:cNvSpPr>
      </xdr:nvSpPr>
      <xdr:spPr bwMode="auto">
        <a:xfrm>
          <a:off x="4051300" y="114300"/>
          <a:ext cx="6404728" cy="6123940"/>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defRPr sz="1000"/>
          </a:pPr>
          <a:r>
            <a:rPr lang="ja-JP" altLang="en-US" sz="1100" b="0" i="0" u="none" strike="noStrike" baseline="0">
              <a:solidFill>
                <a:srgbClr val="FF0000"/>
              </a:solidFill>
              <a:latin typeface="ＭＳ Ｐゴシック"/>
              <a:ea typeface="ＭＳ Ｐゴシック"/>
            </a:rPr>
            <a:t>　　</a:t>
          </a:r>
        </a:p>
        <a:p>
          <a:pPr algn="l" rtl="0">
            <a:defRPr sz="1000"/>
          </a:pP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CASBEE-</a:t>
          </a:r>
          <a:r>
            <a:rPr lang="ja-JP" altLang="en-US" sz="1100" b="0" i="0" u="none" strike="noStrike" baseline="0">
              <a:solidFill>
                <a:sysClr val="windowText" lastClr="000000"/>
              </a:solidFill>
              <a:latin typeface="ＭＳ Ｐゴシック"/>
              <a:ea typeface="ＭＳ Ｐゴシック"/>
            </a:rPr>
            <a:t>戸建（新築）</a:t>
          </a:r>
          <a:r>
            <a:rPr lang="en-US" altLang="ja-JP" sz="1100" b="0" i="0" u="none" strike="noStrike" baseline="0">
              <a:solidFill>
                <a:sysClr val="windowText" lastClr="000000"/>
              </a:solidFill>
              <a:latin typeface="ＭＳ Ｐゴシック"/>
              <a:ea typeface="ＭＳ Ｐゴシック"/>
            </a:rPr>
            <a:t>2018</a:t>
          </a:r>
          <a:r>
            <a:rPr lang="ja-JP" altLang="en-US" sz="1100" b="0" i="0" u="none" strike="noStrike" baseline="0">
              <a:solidFill>
                <a:sysClr val="windowText" lastClr="000000"/>
              </a:solidFill>
              <a:latin typeface="ＭＳ Ｐゴシック"/>
              <a:ea typeface="ＭＳ Ｐゴシック"/>
            </a:rPr>
            <a:t>年版に基づく</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LCCM</a:t>
          </a:r>
          <a:r>
            <a:rPr lang="ja-JP" altLang="en-US" sz="1100" b="0" i="0" u="none" strike="noStrike" baseline="0">
              <a:solidFill>
                <a:sysClr val="windowText" lastClr="000000"/>
              </a:solidFill>
              <a:latin typeface="ＭＳ Ｐゴシック"/>
              <a:ea typeface="ＭＳ Ｐゴシック"/>
            </a:rPr>
            <a:t>住宅部門の基本要件（</a:t>
          </a:r>
          <a:r>
            <a:rPr lang="en-US" altLang="ja-JP" sz="1100" b="0" i="0" u="none" strike="noStrike" baseline="0">
              <a:solidFill>
                <a:sysClr val="windowText" lastClr="000000"/>
              </a:solidFill>
              <a:latin typeface="ＭＳ Ｐゴシック"/>
              <a:ea typeface="ＭＳ Ｐゴシック"/>
            </a:rPr>
            <a:t>LCCO</a:t>
          </a:r>
          <a:r>
            <a:rPr lang="en-US" altLang="ja-JP" sz="1100" b="0" i="0" u="none" strike="noStrike" baseline="-25000">
              <a:solidFill>
                <a:sysClr val="windowText" lastClr="000000"/>
              </a:solidFill>
              <a:latin typeface="ＭＳ Ｐゴシック"/>
              <a:ea typeface="ＭＳ Ｐゴシック"/>
            </a:rPr>
            <a:t>2</a:t>
          </a:r>
          <a:r>
            <a:rPr lang="ja-JP" altLang="en-US" sz="1100" b="0" i="0" u="none" strike="noStrike" baseline="0">
              <a:solidFill>
                <a:sysClr val="windowText" lastClr="000000"/>
              </a:solidFill>
              <a:latin typeface="ＭＳ Ｐゴシック"/>
              <a:ea typeface="ＭＳ Ｐゴシック"/>
            </a:rPr>
            <a:t>）適合判定ツール </a:t>
          </a:r>
          <a:r>
            <a:rPr lang="en-US" altLang="ja-JP" sz="1100" b="0" i="0" u="none" strike="noStrike" baseline="0">
              <a:solidFill>
                <a:sysClr val="windowText" lastClr="000000"/>
              </a:solidFill>
              <a:latin typeface="ＭＳ Ｐゴシック"/>
              <a:ea typeface="ＭＳ Ｐゴシック"/>
            </a:rPr>
            <a:t>2019</a:t>
          </a:r>
          <a:r>
            <a:rPr lang="ja-JP" altLang="en-US" sz="1100" b="0" i="0" u="none" strike="noStrike" baseline="0">
              <a:solidFill>
                <a:sysClr val="windowText" lastClr="000000"/>
              </a:solidFill>
              <a:latin typeface="ＭＳ Ｐゴシック"/>
              <a:ea typeface="ＭＳ Ｐゴシック"/>
            </a:rPr>
            <a:t>年度</a:t>
          </a:r>
          <a:r>
            <a:rPr lang="en-US" altLang="ja-JP" sz="1100" b="0" i="0" u="none" strike="noStrike" baseline="0">
              <a:solidFill>
                <a:sysClr val="windowText" lastClr="000000"/>
              </a:solidFill>
              <a:latin typeface="ＭＳ Ｐゴシック"/>
              <a:ea typeface="ＭＳ Ｐゴシック"/>
            </a:rPr>
            <a:t>ver.1.0</a:t>
          </a:r>
          <a:endParaRPr lang="ja-JP" altLang="en-US"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defRPr sz="1000"/>
          </a:pPr>
          <a:r>
            <a:rPr lang="ja-JP" altLang="en-US" sz="1100" b="0" i="0" u="none" strike="noStrike" baseline="0">
              <a:solidFill>
                <a:sysClr val="windowText" lastClr="000000"/>
              </a:solidFill>
              <a:latin typeface="ＭＳ Ｐゴシック"/>
              <a:ea typeface="ＭＳ Ｐゴシック"/>
            </a:rPr>
            <a:t>       Microsoft Excel 20</a:t>
          </a:r>
          <a:r>
            <a:rPr lang="en-US" altLang="ja-JP" sz="1100" b="0" i="0" u="none" strike="noStrike" baseline="0">
              <a:solidFill>
                <a:sysClr val="windowText" lastClr="000000"/>
              </a:solidFill>
              <a:latin typeface="ＭＳ Ｐゴシック"/>
              <a:ea typeface="ＭＳ Ｐゴシック"/>
            </a:rPr>
            <a:t>13</a:t>
          </a:r>
          <a:r>
            <a:rPr lang="ja-JP" altLang="en-US" sz="1100" b="0" i="0" u="none" strike="noStrike" baseline="0">
              <a:solidFill>
                <a:sysClr val="windowText" lastClr="000000"/>
              </a:solidFill>
              <a:latin typeface="ＭＳ Ｐゴシック"/>
              <a:ea typeface="ＭＳ Ｐゴシック"/>
            </a:rPr>
            <a:t> 版</a:t>
          </a:r>
        </a:p>
        <a:p>
          <a:pPr algn="l" rtl="0">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LCCM_2019v1.0</a:t>
          </a:r>
          <a:endParaRPr lang="ja-JP" altLang="en-US"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defRPr sz="1000"/>
          </a:pPr>
          <a:r>
            <a:rPr lang="ja-JP" altLang="en-US" sz="1100" b="0" i="0" u="none" strike="noStrike" baseline="0">
              <a:solidFill>
                <a:sysClr val="windowText" lastClr="000000"/>
              </a:solidFill>
              <a:latin typeface="ＭＳ Ｐゴシック"/>
              <a:ea typeface="ＭＳ Ｐゴシック"/>
            </a:rPr>
            <a:t>       201</a:t>
          </a:r>
          <a:r>
            <a:rPr lang="en-US" altLang="ja-JP" sz="1100" b="0" i="0" u="none" strike="noStrike" baseline="0">
              <a:solidFill>
                <a:sysClr val="windowText" lastClr="000000"/>
              </a:solidFill>
              <a:latin typeface="ＭＳ Ｐゴシック"/>
              <a:ea typeface="ＭＳ Ｐゴシック"/>
            </a:rPr>
            <a:t>8</a:t>
          </a:r>
          <a:r>
            <a:rPr lang="ja-JP" altLang="en-US" sz="1100" b="0" i="0" u="none" strike="noStrike" baseline="0">
              <a:solidFill>
                <a:sysClr val="windowText" lastClr="000000"/>
              </a:solidFill>
              <a:latin typeface="ＭＳ Ｐゴシック"/>
              <a:ea typeface="ＭＳ Ｐゴシック"/>
            </a:rPr>
            <a:t>年 </a:t>
          </a:r>
          <a:r>
            <a:rPr lang="en-US" altLang="ja-JP" sz="1100" b="0" i="0" u="none" strike="noStrike" baseline="0">
              <a:solidFill>
                <a:sysClr val="windowText" lastClr="000000"/>
              </a:solidFill>
              <a:latin typeface="ＭＳ Ｐゴシック"/>
              <a:ea typeface="ＭＳ Ｐゴシック"/>
            </a:rPr>
            <a:t>4</a:t>
          </a:r>
          <a:r>
            <a:rPr lang="ja-JP" altLang="en-US" sz="1100" b="0" i="0" u="none" strike="noStrike" baseline="0">
              <a:solidFill>
                <a:sysClr val="windowText" lastClr="000000"/>
              </a:solidFill>
              <a:latin typeface="ＭＳ Ｐゴシック"/>
              <a:ea typeface="ＭＳ Ｐゴシック"/>
            </a:rPr>
            <a:t>月初版発行</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編集協力　　 　国土交通省住宅局</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ソフト開発者　一般社団法人　日本サステナブル建築協会　（JSBC)</a:t>
          </a:r>
          <a:r>
            <a:rPr lang="ja-JP" altLang="en-US" sz="10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 建築物の総合的環境評価研究委員会 )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企画・発行　　一般財団法人　建築環境・省エネルギー機構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本ソフトの内容に関するご質問は、下記連絡先までE-mailにてお送りください。</a:t>
          </a:r>
        </a:p>
        <a:p>
          <a:pPr algn="l" rtl="0">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また、Microsoft Windows、Microsoft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一般財団法人　建築環境・省エネルギー機構</a:t>
          </a:r>
        </a:p>
        <a:p>
          <a:pPr algn="l" rtl="0">
            <a:lnSpc>
              <a:spcPts val="1300"/>
            </a:lnSpc>
            <a:defRPr sz="1000"/>
          </a:pPr>
          <a:r>
            <a:rPr lang="ja-JP" altLang="en-US" sz="1100" b="0" i="0" u="none" strike="noStrike" baseline="0">
              <a:solidFill>
                <a:srgbClr val="000000"/>
              </a:solidFill>
              <a:latin typeface="ＭＳ Ｐゴシック"/>
              <a:ea typeface="ＭＳ Ｐゴシック"/>
            </a:rPr>
            <a:t>　　　　　〒102-0083　東京都千代田区麹町３－５－１全共連ビル麹町館</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E-Mail  casbee-info@jsbc.or.jp</a:t>
          </a:r>
        </a:p>
        <a:p>
          <a:pPr algn="l" rtl="0">
            <a:defRPr sz="1000"/>
          </a:pP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Copyright ©201</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 Japan Sustainable Building Consortium (JSBC)</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35"/>
  <sheetViews>
    <sheetView showGridLines="0" zoomScaleNormal="75" zoomScaleSheetLayoutView="100" workbookViewId="0">
      <selection activeCell="I17" sqref="I17"/>
    </sheetView>
  </sheetViews>
  <sheetFormatPr defaultColWidth="0" defaultRowHeight="0" customHeight="1" zeroHeight="1"/>
  <cols>
    <col min="1" max="1" width="2.25" style="17" customWidth="1"/>
    <col min="2" max="2" width="3.625" style="37" customWidth="1"/>
    <col min="3" max="3" width="5.75" style="23" customWidth="1"/>
    <col min="4" max="4" width="4.625" style="22" customWidth="1"/>
    <col min="5" max="5" width="17.375" style="23" customWidth="1"/>
    <col min="6" max="6" width="9.75" style="23" customWidth="1"/>
    <col min="7" max="7" width="9.75" style="19" customWidth="1"/>
    <col min="8" max="8" width="0.5" style="19" customWidth="1"/>
    <col min="9" max="11" width="9.75" style="19" customWidth="1"/>
    <col min="12" max="12" width="9.75" style="18" customWidth="1"/>
    <col min="13" max="13" width="9.75" style="17" customWidth="1"/>
    <col min="14" max="14" width="3.125" style="17" customWidth="1"/>
    <col min="15" max="15" width="11.75" style="17" customWidth="1"/>
    <col min="16" max="16" width="9.5" style="17" customWidth="1"/>
    <col min="17" max="17" width="2" style="17" customWidth="1"/>
    <col min="18" max="18" width="4.625" style="17" hidden="1"/>
    <col min="19" max="19" width="10.25" style="17" hidden="1"/>
    <col min="20" max="255" width="9" style="17" hidden="1"/>
    <col min="256" max="16383" width="1.875" style="17" hidden="1"/>
    <col min="16384" max="16384" width="3.75" style="17" hidden="1"/>
  </cols>
  <sheetData>
    <row r="1" spans="1:28" s="12" customFormat="1" ht="12.6" customHeight="1" thickBot="1">
      <c r="A1" s="82"/>
      <c r="B1" s="82"/>
      <c r="C1" s="82"/>
      <c r="D1" s="83"/>
      <c r="E1" s="1"/>
      <c r="F1" s="82"/>
      <c r="G1" s="82"/>
      <c r="H1" s="82"/>
      <c r="I1" s="84"/>
      <c r="J1" s="84"/>
      <c r="K1" s="84"/>
      <c r="L1" s="84"/>
      <c r="M1" s="84"/>
      <c r="N1" s="84"/>
      <c r="O1" s="85"/>
      <c r="P1" s="86"/>
      <c r="R1" s="13"/>
      <c r="S1" s="13"/>
      <c r="T1" s="14"/>
      <c r="U1" s="13"/>
      <c r="V1" s="14"/>
      <c r="W1" s="13"/>
      <c r="X1" s="13"/>
      <c r="Y1" s="13"/>
      <c r="Z1" s="11"/>
      <c r="AA1" s="11"/>
      <c r="AB1" s="11"/>
    </row>
    <row r="2" spans="1:28" s="12" customFormat="1" ht="17.25">
      <c r="A2" s="82"/>
      <c r="B2" s="87" t="e">
        <f>#REF!</f>
        <v>#REF!</v>
      </c>
      <c r="C2" s="88"/>
      <c r="D2" s="89"/>
      <c r="E2" s="90"/>
      <c r="F2" s="91"/>
      <c r="G2" s="82"/>
      <c r="H2" s="82"/>
      <c r="I2" s="84"/>
      <c r="J2" s="84"/>
      <c r="K2" s="84"/>
      <c r="L2" s="668" t="s">
        <v>8</v>
      </c>
      <c r="M2" s="668"/>
      <c r="N2" s="357" t="e">
        <f>#REF!</f>
        <v>#REF!</v>
      </c>
      <c r="O2" s="93"/>
      <c r="P2" s="86"/>
      <c r="R2" s="13"/>
      <c r="S2" s="13"/>
      <c r="T2" s="14"/>
      <c r="U2" s="13"/>
      <c r="V2" s="14"/>
      <c r="W2" s="13"/>
      <c r="X2" s="13"/>
      <c r="Y2" s="13"/>
      <c r="Z2" s="11"/>
      <c r="AA2" s="11"/>
      <c r="AB2" s="11"/>
    </row>
    <row r="3" spans="1:28" s="12" customFormat="1" ht="15.75" customHeight="1" thickBot="1">
      <c r="A3" s="82"/>
      <c r="B3" s="94" t="e">
        <f>#REF!</f>
        <v>#REF!</v>
      </c>
      <c r="C3" s="95"/>
      <c r="D3" s="96"/>
      <c r="E3" s="97"/>
      <c r="F3" s="98"/>
      <c r="G3" s="82"/>
      <c r="H3" s="82"/>
      <c r="I3" s="84"/>
      <c r="J3" s="84"/>
      <c r="K3" s="84"/>
      <c r="L3" s="669" t="s">
        <v>6</v>
      </c>
      <c r="M3" s="669"/>
      <c r="N3" s="358" t="e">
        <f>#REF!</f>
        <v>#REF!</v>
      </c>
      <c r="O3" s="100"/>
      <c r="P3" s="86"/>
      <c r="R3" s="13"/>
      <c r="S3" s="13"/>
      <c r="T3" s="14"/>
      <c r="U3" s="13"/>
      <c r="V3" s="14"/>
      <c r="W3" s="13"/>
      <c r="X3" s="13"/>
      <c r="Y3" s="13"/>
      <c r="Z3" s="11"/>
      <c r="AA3" s="11"/>
      <c r="AB3" s="11"/>
    </row>
    <row r="4" spans="1:28" ht="15" customHeight="1" thickBot="1">
      <c r="A4" s="101"/>
      <c r="B4" s="102"/>
      <c r="C4" s="101"/>
      <c r="D4" s="103"/>
      <c r="E4" s="101"/>
      <c r="F4" s="101"/>
      <c r="G4" s="102"/>
      <c r="H4" s="102"/>
      <c r="I4" s="102"/>
      <c r="J4" s="102"/>
      <c r="K4" s="102"/>
      <c r="L4" s="104"/>
      <c r="M4" s="101"/>
      <c r="N4" s="101"/>
      <c r="O4" s="101"/>
      <c r="P4" s="101"/>
    </row>
    <row r="5" spans="1:28" ht="21" customHeight="1">
      <c r="A5" s="101"/>
      <c r="B5" s="339" t="s">
        <v>175</v>
      </c>
      <c r="C5" s="105"/>
      <c r="D5" s="106"/>
      <c r="E5" s="105"/>
      <c r="F5" s="107"/>
      <c r="G5" s="108"/>
      <c r="H5" s="108"/>
      <c r="I5" s="108"/>
      <c r="J5" s="108"/>
      <c r="K5" s="108"/>
      <c r="L5" s="105"/>
      <c r="M5" s="80"/>
      <c r="N5" s="81"/>
      <c r="O5" s="109"/>
      <c r="P5" s="110"/>
    </row>
    <row r="6" spans="1:28" ht="7.5" customHeight="1">
      <c r="A6" s="101"/>
      <c r="B6" s="185"/>
      <c r="C6" s="111"/>
      <c r="D6" s="112"/>
      <c r="E6" s="113"/>
      <c r="F6" s="113"/>
      <c r="G6" s="114"/>
      <c r="H6" s="114"/>
      <c r="I6" s="114"/>
      <c r="J6" s="114"/>
      <c r="K6" s="114"/>
      <c r="L6" s="115"/>
      <c r="M6" s="113"/>
      <c r="N6" s="113"/>
      <c r="O6" s="113"/>
      <c r="P6" s="186"/>
    </row>
    <row r="7" spans="1:28" ht="18" customHeight="1">
      <c r="A7" s="101"/>
      <c r="B7" s="251" t="s">
        <v>176</v>
      </c>
      <c r="C7" s="113"/>
      <c r="D7" s="112"/>
      <c r="E7" s="113"/>
      <c r="F7" s="113"/>
      <c r="G7" s="130"/>
      <c r="H7" s="130"/>
      <c r="I7" s="113"/>
      <c r="J7" s="130"/>
      <c r="K7" s="130"/>
      <c r="L7" s="130"/>
      <c r="M7" s="113"/>
      <c r="N7" s="130"/>
      <c r="O7" s="130"/>
      <c r="P7" s="188"/>
    </row>
    <row r="8" spans="1:28" ht="18" customHeight="1" thickBot="1">
      <c r="A8" s="101"/>
      <c r="B8" s="185"/>
      <c r="C8" s="210" t="s">
        <v>177</v>
      </c>
      <c r="D8" s="112"/>
      <c r="E8" s="113"/>
      <c r="F8" s="113"/>
      <c r="G8" s="130"/>
      <c r="H8" s="130"/>
      <c r="I8" s="120"/>
      <c r="J8" s="120"/>
      <c r="K8" s="120"/>
      <c r="L8" s="118"/>
      <c r="M8" s="133" t="s">
        <v>97</v>
      </c>
      <c r="N8" s="113"/>
      <c r="O8" s="118"/>
      <c r="P8" s="188" t="s">
        <v>97</v>
      </c>
    </row>
    <row r="9" spans="1:28" ht="18" customHeight="1">
      <c r="A9" s="101"/>
      <c r="B9" s="185"/>
      <c r="C9" s="113" t="s">
        <v>99</v>
      </c>
      <c r="D9" s="112" t="s">
        <v>62</v>
      </c>
      <c r="E9" s="113"/>
      <c r="F9" s="113"/>
      <c r="G9" s="130"/>
      <c r="H9" s="130"/>
      <c r="I9" s="113"/>
      <c r="J9" s="130"/>
      <c r="K9" s="133" t="s">
        <v>97</v>
      </c>
      <c r="L9" s="664" t="s">
        <v>57</v>
      </c>
      <c r="M9" s="665"/>
      <c r="N9" s="130"/>
      <c r="O9" s="666" t="s">
        <v>42</v>
      </c>
      <c r="P9" s="667"/>
      <c r="Q9" s="19"/>
    </row>
    <row r="10" spans="1:28" ht="18" customHeight="1">
      <c r="A10" s="101"/>
      <c r="B10" s="185"/>
      <c r="C10" s="124">
        <v>1</v>
      </c>
      <c r="D10" s="144" t="s">
        <v>4</v>
      </c>
      <c r="E10" s="145"/>
      <c r="F10" s="145"/>
      <c r="G10" s="184" t="s">
        <v>45</v>
      </c>
      <c r="H10" s="130"/>
      <c r="I10" s="121" t="s">
        <v>39</v>
      </c>
      <c r="J10" s="121" t="s">
        <v>40</v>
      </c>
      <c r="K10" s="122" t="s">
        <v>41</v>
      </c>
      <c r="L10" s="178" t="s">
        <v>43</v>
      </c>
      <c r="M10" s="179" t="s">
        <v>98</v>
      </c>
      <c r="N10" s="113"/>
      <c r="O10" s="178" t="s">
        <v>43</v>
      </c>
      <c r="P10" s="179" t="s">
        <v>98</v>
      </c>
      <c r="Q10" s="19"/>
    </row>
    <row r="11" spans="1:28" ht="18" customHeight="1">
      <c r="A11" s="101"/>
      <c r="B11" s="185"/>
      <c r="C11" s="128"/>
      <c r="D11" s="146">
        <v>1.1000000000000001</v>
      </c>
      <c r="E11" s="145" t="s">
        <v>37</v>
      </c>
      <c r="F11" s="147" t="s">
        <v>53</v>
      </c>
      <c r="G11" s="148" t="e">
        <f>#REF!</f>
        <v>#REF!</v>
      </c>
      <c r="H11" s="130"/>
      <c r="I11" s="149" t="e">
        <f>VLOOKUP($R11,CO2データ!$H$6:$Q$53,2)</f>
        <v>#REF!</v>
      </c>
      <c r="J11" s="149" t="e">
        <f>VLOOKUP($R11,CO2データ!$H$6:$Q$53,3)</f>
        <v>#REF!</v>
      </c>
      <c r="K11" s="168" t="e">
        <f>VLOOKUP($R11,CO2データ!$H$6:$Q$53,4)</f>
        <v>#REF!</v>
      </c>
      <c r="L11" s="126" t="e">
        <f>L37</f>
        <v>#REF!</v>
      </c>
      <c r="M11" s="169" t="e">
        <f>IF(L11&gt;=4.5,$K11,IF(L11&gt;=3.5,$J11,IF(L11&gt;=2.5,$I11,IF(L11&gt;=1.5,$H11,$G11))))</f>
        <v>#REF!</v>
      </c>
      <c r="N11" s="113"/>
      <c r="O11" s="126">
        <v>3</v>
      </c>
      <c r="P11" s="136">
        <f>CO2データ!I36</f>
        <v>6.13</v>
      </c>
      <c r="R11" s="17" t="e">
        <f>R37</f>
        <v>#REF!</v>
      </c>
    </row>
    <row r="12" spans="1:28" ht="18" customHeight="1">
      <c r="A12" s="101"/>
      <c r="B12" s="185"/>
      <c r="C12" s="128"/>
      <c r="D12" s="151"/>
      <c r="E12" s="113"/>
      <c r="F12" s="152" t="s">
        <v>54</v>
      </c>
      <c r="G12" s="148" t="e">
        <f>#REF!</f>
        <v>#REF!</v>
      </c>
      <c r="H12" s="130"/>
      <c r="I12" s="149" t="e">
        <f>VLOOKUP($R12,CO2データ!$H$6:$Q$53,5)</f>
        <v>#REF!</v>
      </c>
      <c r="J12" s="149" t="e">
        <f>VLOOKUP($R12,CO2データ!$H$6:$Q$53,6)</f>
        <v>#REF!</v>
      </c>
      <c r="K12" s="168" t="e">
        <f>VLOOKUP($R12,CO2データ!$H$6:$Q$53,7)</f>
        <v>#REF!</v>
      </c>
      <c r="L12" s="126" t="e">
        <f>L11</f>
        <v>#REF!</v>
      </c>
      <c r="M12" s="169" t="e">
        <f>IF(L12&gt;=4.5,$K12,IF(L12&gt;=3.5,$J12,IF(L12&gt;=2.5,$I12,IF(L12&gt;=1.5,$H12,$G12))))</f>
        <v>#REF!</v>
      </c>
      <c r="N12" s="113"/>
      <c r="O12" s="126">
        <v>3</v>
      </c>
      <c r="P12" s="136">
        <f>CO2データ!L36</f>
        <v>13.56</v>
      </c>
      <c r="R12" s="17" t="e">
        <f>R11</f>
        <v>#REF!</v>
      </c>
    </row>
    <row r="13" spans="1:28" ht="18" customHeight="1" thickBot="1">
      <c r="A13" s="101"/>
      <c r="B13" s="185"/>
      <c r="C13" s="128"/>
      <c r="D13" s="153"/>
      <c r="E13" s="154"/>
      <c r="F13" s="155" t="s">
        <v>55</v>
      </c>
      <c r="G13" s="148" t="e">
        <f>#REF!</f>
        <v>#REF!</v>
      </c>
      <c r="H13" s="130"/>
      <c r="I13" s="149" t="e">
        <f>VLOOKUP($R13,CO2データ!$H$6:$Q$53,8)</f>
        <v>#REF!</v>
      </c>
      <c r="J13" s="149" t="e">
        <f>VLOOKUP($R13,CO2データ!$H$6:$Q$53,9)</f>
        <v>#REF!</v>
      </c>
      <c r="K13" s="168" t="e">
        <f>VLOOKUP($R13,CO2データ!$H$6:$Q$53,10)</f>
        <v>#REF!</v>
      </c>
      <c r="L13" s="126" t="e">
        <f>L11</f>
        <v>#REF!</v>
      </c>
      <c r="M13" s="170" t="e">
        <f>IF(L13&gt;=4.5,$K13,IF(L13&gt;=3.5,$J13,IF(L13&gt;=2.5,$I13,IF(L13&gt;=1.5,$H13,$G13))))</f>
        <v>#REF!</v>
      </c>
      <c r="N13" s="113"/>
      <c r="O13" s="126">
        <v>3</v>
      </c>
      <c r="P13" s="176">
        <f>CO2データ!O36</f>
        <v>13.28</v>
      </c>
      <c r="R13" s="17" t="e">
        <f>R11</f>
        <v>#REF!</v>
      </c>
    </row>
    <row r="14" spans="1:28" ht="18" customHeight="1">
      <c r="A14" s="101"/>
      <c r="B14" s="185"/>
      <c r="C14" s="128"/>
      <c r="D14" s="156">
        <v>1.2</v>
      </c>
      <c r="E14" s="134" t="s">
        <v>5</v>
      </c>
      <c r="F14" s="134"/>
      <c r="G14" s="135"/>
      <c r="H14" s="130"/>
      <c r="I14" s="130"/>
      <c r="J14" s="130"/>
      <c r="K14" s="130"/>
      <c r="L14" s="172" t="e">
        <f>#REF!</f>
        <v>#REF!</v>
      </c>
      <c r="M14" s="113"/>
      <c r="N14" s="113"/>
      <c r="O14" s="174">
        <v>3</v>
      </c>
      <c r="P14" s="189"/>
    </row>
    <row r="15" spans="1:28" ht="18" customHeight="1" thickBot="1">
      <c r="A15" s="101"/>
      <c r="B15" s="185"/>
      <c r="C15" s="129"/>
      <c r="D15" s="156">
        <v>1.3</v>
      </c>
      <c r="E15" s="134" t="s">
        <v>48</v>
      </c>
      <c r="F15" s="134"/>
      <c r="G15" s="135"/>
      <c r="H15" s="130"/>
      <c r="I15" s="130"/>
      <c r="J15" s="130"/>
      <c r="K15" s="130"/>
      <c r="L15" s="173" t="e">
        <f>#REF!</f>
        <v>#REF!</v>
      </c>
      <c r="M15" s="113"/>
      <c r="N15" s="113"/>
      <c r="O15" s="175">
        <v>3</v>
      </c>
      <c r="P15" s="190"/>
    </row>
    <row r="16" spans="1:28" ht="18" customHeight="1" thickBot="1">
      <c r="A16" s="101"/>
      <c r="B16" s="185"/>
      <c r="C16" s="124">
        <v>2</v>
      </c>
      <c r="D16" s="144" t="s">
        <v>63</v>
      </c>
      <c r="E16" s="145"/>
      <c r="F16" s="145"/>
      <c r="G16" s="157"/>
      <c r="H16" s="130"/>
      <c r="I16" s="130"/>
      <c r="J16" s="130"/>
      <c r="K16" s="130"/>
      <c r="L16" s="158"/>
      <c r="M16" s="113"/>
      <c r="N16" s="113"/>
      <c r="O16" s="159"/>
      <c r="P16" s="186"/>
    </row>
    <row r="17" spans="1:16" ht="18" customHeight="1" thickBot="1">
      <c r="A17" s="101"/>
      <c r="B17" s="185"/>
      <c r="C17" s="129"/>
      <c r="D17" s="156">
        <v>2.2000000000000002</v>
      </c>
      <c r="E17" s="134" t="s">
        <v>44</v>
      </c>
      <c r="F17" s="134"/>
      <c r="G17" s="135"/>
      <c r="H17" s="130"/>
      <c r="I17" s="130"/>
      <c r="J17" s="130"/>
      <c r="K17" s="130"/>
      <c r="L17" s="177" t="e">
        <f>#REF!</f>
        <v>#REF!</v>
      </c>
      <c r="M17" s="113"/>
      <c r="N17" s="113"/>
      <c r="O17" s="177">
        <v>3</v>
      </c>
      <c r="P17" s="186"/>
    </row>
    <row r="18" spans="1:16" ht="3.75" customHeight="1" thickBot="1">
      <c r="A18" s="101"/>
      <c r="B18" s="185"/>
      <c r="C18" s="113"/>
      <c r="D18" s="112"/>
      <c r="E18" s="113"/>
      <c r="F18" s="113"/>
      <c r="G18" s="130"/>
      <c r="H18" s="130"/>
      <c r="I18" s="130"/>
      <c r="J18" s="130"/>
      <c r="K18" s="130"/>
      <c r="L18" s="130"/>
      <c r="M18" s="132"/>
      <c r="N18" s="113"/>
      <c r="O18" s="113"/>
      <c r="P18" s="186"/>
    </row>
    <row r="19" spans="1:16" ht="18" hidden="1" customHeight="1" thickBot="1">
      <c r="A19" s="101"/>
      <c r="B19" s="185"/>
      <c r="C19" s="119" t="s">
        <v>165</v>
      </c>
      <c r="D19" s="112"/>
      <c r="E19" s="113"/>
      <c r="F19" s="113"/>
      <c r="G19" s="113"/>
      <c r="H19" s="130"/>
      <c r="I19" s="130"/>
      <c r="J19" s="130"/>
      <c r="K19" s="130"/>
      <c r="L19" s="160"/>
      <c r="M19" s="329"/>
      <c r="N19" s="113"/>
      <c r="O19" s="159"/>
      <c r="P19" s="186"/>
    </row>
    <row r="20" spans="1:16" ht="18" hidden="1" customHeight="1">
      <c r="A20" s="101"/>
      <c r="B20" s="185"/>
      <c r="C20" s="119"/>
      <c r="D20" s="112"/>
      <c r="E20" s="113"/>
      <c r="F20" s="113"/>
      <c r="G20" s="130"/>
      <c r="H20" s="130"/>
      <c r="I20" s="113"/>
      <c r="J20" s="130"/>
      <c r="K20" s="133"/>
      <c r="L20" s="664" t="s">
        <v>57</v>
      </c>
      <c r="M20" s="665"/>
      <c r="N20" s="113"/>
      <c r="O20" s="159"/>
      <c r="P20" s="186"/>
    </row>
    <row r="21" spans="1:16" ht="18" hidden="1" customHeight="1">
      <c r="A21" s="101"/>
      <c r="B21" s="185"/>
      <c r="C21" s="119"/>
      <c r="D21" s="112"/>
      <c r="E21" s="113"/>
      <c r="F21" s="113"/>
      <c r="G21" s="130"/>
      <c r="H21" s="130"/>
      <c r="I21" s="121" t="s">
        <v>39</v>
      </c>
      <c r="J21" s="121" t="s">
        <v>40</v>
      </c>
      <c r="K21" s="122" t="s">
        <v>41</v>
      </c>
      <c r="L21" s="178" t="s">
        <v>43</v>
      </c>
      <c r="M21" s="333" t="s">
        <v>161</v>
      </c>
      <c r="N21" s="113"/>
      <c r="O21" s="159"/>
      <c r="P21" s="186"/>
    </row>
    <row r="22" spans="1:16" ht="18" hidden="1" customHeight="1" thickBot="1">
      <c r="A22" s="101"/>
      <c r="B22" s="185"/>
      <c r="C22" s="119"/>
      <c r="D22" s="112" t="s">
        <v>51</v>
      </c>
      <c r="E22" s="113"/>
      <c r="F22" s="113" t="s">
        <v>107</v>
      </c>
      <c r="G22" s="130"/>
      <c r="H22" s="130"/>
      <c r="I22" s="163">
        <f>CO2データ!I267</f>
        <v>30</v>
      </c>
      <c r="J22" s="163">
        <f>CO2データ!J267</f>
        <v>60</v>
      </c>
      <c r="K22" s="163">
        <f>CO2データ!K267</f>
        <v>90</v>
      </c>
      <c r="L22" s="131" t="e">
        <f>L11</f>
        <v>#REF!</v>
      </c>
      <c r="M22" s="334" t="e">
        <f>IF(L22&gt;=4.5,$K22,IF(L22&gt;=3.5,$J22,IF(L22&gt;=2.5,$I22,IF(L22&gt;=1.5,$H22,$G22))))</f>
        <v>#REF!</v>
      </c>
      <c r="N22" s="113"/>
      <c r="O22" s="159"/>
      <c r="P22" s="186"/>
    </row>
    <row r="23" spans="1:16" ht="17.25" hidden="1" customHeight="1">
      <c r="A23" s="101"/>
      <c r="B23" s="185"/>
      <c r="C23" s="119"/>
      <c r="D23" s="112"/>
      <c r="E23" s="263" t="s">
        <v>153</v>
      </c>
      <c r="F23" s="275" t="e">
        <f>#REF!</f>
        <v>#REF!</v>
      </c>
      <c r="G23" s="325" t="s">
        <v>0</v>
      </c>
      <c r="H23" s="130"/>
      <c r="I23" s="130"/>
      <c r="J23" s="130"/>
      <c r="K23" s="130"/>
      <c r="L23" s="160"/>
      <c r="M23" s="329"/>
      <c r="N23" s="113"/>
      <c r="O23" s="159"/>
      <c r="P23" s="186"/>
    </row>
    <row r="24" spans="1:16" ht="17.25" hidden="1" customHeight="1">
      <c r="A24" s="101"/>
      <c r="B24" s="185"/>
      <c r="C24" s="119"/>
      <c r="D24" s="112"/>
      <c r="E24" s="113"/>
      <c r="F24" s="113" t="s">
        <v>166</v>
      </c>
      <c r="G24" s="130"/>
      <c r="H24" s="130"/>
      <c r="I24" s="331" t="s">
        <v>167</v>
      </c>
      <c r="J24" s="130"/>
      <c r="K24" s="130"/>
      <c r="L24" s="130"/>
      <c r="M24" s="133" t="s">
        <v>97</v>
      </c>
      <c r="N24" s="113"/>
      <c r="O24" s="159"/>
      <c r="P24" s="186"/>
    </row>
    <row r="25" spans="1:16" ht="17.25" hidden="1" customHeight="1">
      <c r="A25" s="101"/>
      <c r="B25" s="185"/>
      <c r="C25" s="119"/>
      <c r="D25" s="112" t="s">
        <v>118</v>
      </c>
      <c r="E25" s="113"/>
      <c r="F25" s="335" t="e">
        <f>#REF!</f>
        <v>#REF!</v>
      </c>
      <c r="G25" s="130"/>
      <c r="H25" s="130"/>
      <c r="I25" s="330">
        <f>CO2データ!F212</f>
        <v>10.99</v>
      </c>
      <c r="J25" s="130"/>
      <c r="K25" s="130"/>
      <c r="L25" s="331"/>
      <c r="M25" s="336" t="e">
        <f>F25*I25/$F$23/$M$22</f>
        <v>#REF!</v>
      </c>
      <c r="N25" s="113"/>
      <c r="O25" s="159"/>
      <c r="P25" s="193"/>
    </row>
    <row r="26" spans="1:16" ht="17.25" hidden="1" customHeight="1">
      <c r="A26" s="101"/>
      <c r="B26" s="185"/>
      <c r="C26" s="119"/>
      <c r="D26" s="112" t="s">
        <v>121</v>
      </c>
      <c r="E26" s="113"/>
      <c r="F26" s="335" t="e">
        <f>#REF!</f>
        <v>#REF!</v>
      </c>
      <c r="G26" s="130"/>
      <c r="H26" s="130"/>
      <c r="I26" s="330">
        <f>CO2データ!F213</f>
        <v>5.09</v>
      </c>
      <c r="J26" s="130"/>
      <c r="K26" s="130"/>
      <c r="L26" s="331"/>
      <c r="M26" s="336" t="e">
        <f>F26*I26/$F$23/$M$22</f>
        <v>#REF!</v>
      </c>
      <c r="N26" s="113"/>
      <c r="O26" s="159"/>
      <c r="P26" s="193"/>
    </row>
    <row r="27" spans="1:16" ht="17.25" hidden="1" customHeight="1">
      <c r="A27" s="101"/>
      <c r="B27" s="185"/>
      <c r="C27" s="119"/>
      <c r="D27" s="112" t="s">
        <v>122</v>
      </c>
      <c r="E27" s="113"/>
      <c r="F27" s="335" t="e">
        <f>#REF!</f>
        <v>#REF!</v>
      </c>
      <c r="G27" s="130"/>
      <c r="H27" s="130"/>
      <c r="I27" s="330">
        <f>CO2データ!F214</f>
        <v>5.09</v>
      </c>
      <c r="J27" s="130"/>
      <c r="K27" s="130"/>
      <c r="L27" s="331"/>
      <c r="M27" s="336" t="e">
        <f t="shared" ref="M27:M28" si="0">F27*I27/$F$23/$M$22</f>
        <v>#REF!</v>
      </c>
      <c r="N27" s="113"/>
      <c r="O27" s="159"/>
      <c r="P27" s="193"/>
    </row>
    <row r="28" spans="1:16" ht="17.25" hidden="1" customHeight="1">
      <c r="A28" s="101"/>
      <c r="B28" s="185"/>
      <c r="C28" s="119"/>
      <c r="D28" s="112" t="s">
        <v>158</v>
      </c>
      <c r="E28" s="113"/>
      <c r="F28" s="335" t="e">
        <f>#REF!</f>
        <v>#REF!</v>
      </c>
      <c r="G28" s="130"/>
      <c r="H28" s="130"/>
      <c r="I28" s="330">
        <f>CO2データ!F215</f>
        <v>5.09</v>
      </c>
      <c r="J28" s="130"/>
      <c r="K28" s="130"/>
      <c r="L28" s="331"/>
      <c r="M28" s="336" t="e">
        <f t="shared" si="0"/>
        <v>#REF!</v>
      </c>
      <c r="N28" s="113"/>
      <c r="O28" s="159"/>
      <c r="P28" s="193"/>
    </row>
    <row r="29" spans="1:16" ht="17.25" hidden="1" customHeight="1" thickBot="1">
      <c r="A29" s="101"/>
      <c r="B29" s="185"/>
      <c r="C29" s="119"/>
      <c r="D29" s="112"/>
      <c r="E29" s="112"/>
      <c r="F29" s="112"/>
      <c r="G29" s="130"/>
      <c r="H29" s="130"/>
      <c r="I29" s="130"/>
      <c r="J29" s="130"/>
      <c r="K29" s="130"/>
      <c r="L29" s="130"/>
      <c r="M29" s="132"/>
      <c r="N29" s="113"/>
      <c r="O29" s="159"/>
      <c r="P29" s="193"/>
    </row>
    <row r="30" spans="1:16" ht="18" customHeight="1" thickBot="1">
      <c r="A30" s="101"/>
      <c r="B30" s="185"/>
      <c r="C30" s="210" t="s">
        <v>169</v>
      </c>
      <c r="D30" s="112"/>
      <c r="E30" s="113"/>
      <c r="F30" s="113"/>
      <c r="G30" s="113"/>
      <c r="H30" s="130"/>
      <c r="I30" s="130"/>
      <c r="J30" s="130"/>
      <c r="K30" s="130"/>
      <c r="L30" s="160"/>
      <c r="M30" s="161" t="e">
        <f>M11*G11+M12*G12+M13*G13+SUM(M25:M28)</f>
        <v>#REF!</v>
      </c>
      <c r="N30" s="113"/>
      <c r="O30" s="159"/>
      <c r="P30" s="161" t="e">
        <f>P11*G11+P12*G12+P13*G13</f>
        <v>#REF!</v>
      </c>
    </row>
    <row r="31" spans="1:16" ht="13.5">
      <c r="A31" s="101"/>
      <c r="B31" s="185"/>
      <c r="C31" s="113"/>
      <c r="D31" s="112"/>
      <c r="E31" s="113"/>
      <c r="F31" s="113"/>
      <c r="G31" s="113"/>
      <c r="H31" s="130"/>
      <c r="I31" s="130"/>
      <c r="J31" s="130"/>
      <c r="K31" s="130"/>
      <c r="L31" s="160"/>
      <c r="M31" s="162"/>
      <c r="N31" s="113"/>
      <c r="O31" s="159"/>
      <c r="P31" s="193"/>
    </row>
    <row r="32" spans="1:16" ht="15.75" hidden="1" customHeight="1">
      <c r="A32" s="101"/>
      <c r="B32" s="185"/>
      <c r="C32" s="113"/>
      <c r="D32" s="112"/>
      <c r="E32" s="113"/>
      <c r="F32" s="113" t="s">
        <v>49</v>
      </c>
      <c r="G32" s="130"/>
      <c r="H32" s="130"/>
      <c r="I32" s="163">
        <f>CO2データ!I267</f>
        <v>30</v>
      </c>
      <c r="J32" s="163">
        <f>CO2データ!J267</f>
        <v>60</v>
      </c>
      <c r="K32" s="163">
        <f>CO2データ!K267</f>
        <v>90</v>
      </c>
      <c r="L32" s="150" t="e">
        <f>L37</f>
        <v>#REF!</v>
      </c>
      <c r="M32" s="164" t="e">
        <f>IF(L32&gt;=4.5,$K32,IF(L32&gt;=3.5,$J32,IF(L32&gt;=2.5,$I32,IF(L32&gt;=1.5,$H32,$G32))))</f>
        <v>#REF!</v>
      </c>
      <c r="N32" s="113"/>
      <c r="O32" s="150">
        <v>3</v>
      </c>
      <c r="P32" s="192">
        <f>CO2データ!I267</f>
        <v>30</v>
      </c>
    </row>
    <row r="33" spans="1:18" ht="16.5">
      <c r="A33" s="101"/>
      <c r="B33" s="251" t="s">
        <v>178</v>
      </c>
      <c r="C33" s="113"/>
      <c r="D33" s="112"/>
      <c r="E33" s="113"/>
      <c r="F33" s="113"/>
      <c r="G33" s="130"/>
      <c r="H33" s="130"/>
      <c r="I33" s="130"/>
      <c r="J33" s="130"/>
      <c r="K33" s="130"/>
      <c r="L33" s="127"/>
      <c r="M33" s="113"/>
      <c r="N33" s="113"/>
      <c r="O33" s="127"/>
      <c r="P33" s="186"/>
    </row>
    <row r="34" spans="1:18" ht="15" thickBot="1">
      <c r="A34" s="101"/>
      <c r="B34" s="187"/>
      <c r="C34" s="210" t="s">
        <v>179</v>
      </c>
      <c r="D34" s="112"/>
      <c r="E34" s="113"/>
      <c r="F34" s="113"/>
      <c r="G34" s="130"/>
      <c r="H34" s="130"/>
      <c r="I34" s="130"/>
      <c r="J34" s="130"/>
      <c r="K34" s="130"/>
      <c r="L34" s="127"/>
      <c r="M34" s="133" t="s">
        <v>97</v>
      </c>
      <c r="N34" s="113"/>
      <c r="O34" s="127"/>
      <c r="P34" s="188" t="s">
        <v>97</v>
      </c>
    </row>
    <row r="35" spans="1:18" ht="18" customHeight="1">
      <c r="A35" s="101"/>
      <c r="B35" s="185"/>
      <c r="C35" s="113" t="s">
        <v>99</v>
      </c>
      <c r="D35" s="112" t="s">
        <v>62</v>
      </c>
      <c r="E35" s="113"/>
      <c r="F35" s="113"/>
      <c r="G35" s="130"/>
      <c r="H35" s="130"/>
      <c r="I35" s="113"/>
      <c r="J35" s="130"/>
      <c r="K35" s="133" t="s">
        <v>97</v>
      </c>
      <c r="L35" s="664" t="s">
        <v>57</v>
      </c>
      <c r="M35" s="665"/>
      <c r="N35" s="130"/>
      <c r="O35" s="666" t="s">
        <v>42</v>
      </c>
      <c r="P35" s="667"/>
      <c r="Q35" s="19"/>
    </row>
    <row r="36" spans="1:18" ht="18" customHeight="1">
      <c r="A36" s="101"/>
      <c r="B36" s="185"/>
      <c r="C36" s="124">
        <v>1</v>
      </c>
      <c r="D36" s="144" t="s">
        <v>4</v>
      </c>
      <c r="E36" s="145"/>
      <c r="F36" s="145"/>
      <c r="G36" s="157"/>
      <c r="H36" s="130"/>
      <c r="I36" s="121" t="s">
        <v>39</v>
      </c>
      <c r="J36" s="121" t="s">
        <v>40</v>
      </c>
      <c r="K36" s="122" t="s">
        <v>41</v>
      </c>
      <c r="L36" s="178" t="s">
        <v>43</v>
      </c>
      <c r="M36" s="179" t="s">
        <v>98</v>
      </c>
      <c r="N36" s="113"/>
      <c r="O36" s="178" t="s">
        <v>43</v>
      </c>
      <c r="P36" s="179" t="s">
        <v>98</v>
      </c>
      <c r="Q36" s="19"/>
    </row>
    <row r="37" spans="1:18" ht="18" customHeight="1">
      <c r="A37" s="101"/>
      <c r="B37" s="185"/>
      <c r="C37" s="128"/>
      <c r="D37" s="146">
        <v>1.1000000000000001</v>
      </c>
      <c r="E37" s="145" t="s">
        <v>37</v>
      </c>
      <c r="F37" s="147" t="s">
        <v>53</v>
      </c>
      <c r="G37" s="148" t="e">
        <f>G11</f>
        <v>#REF!</v>
      </c>
      <c r="H37" s="130"/>
      <c r="I37" s="149" t="e">
        <f>VLOOKUP($R37,CO2データ!$H$58:$Q$105,2)</f>
        <v>#REF!</v>
      </c>
      <c r="J37" s="149" t="e">
        <f>VLOOKUP($R37,CO2データ!$H$58:$Q$105,3)</f>
        <v>#REF!</v>
      </c>
      <c r="K37" s="168" t="e">
        <f>VLOOKUP($R37,CO2データ!$H$58:$Q$105,4)</f>
        <v>#REF!</v>
      </c>
      <c r="L37" s="126" t="e">
        <f>#REF!</f>
        <v>#REF!</v>
      </c>
      <c r="M37" s="169" t="e">
        <f>IF(L37&gt;=4.5,$K37,IF(L37&gt;=3.5,$J37,IF(L37&gt;=2.5,$I37,IF(L37&gt;=1.5,$H37,$G37))))</f>
        <v>#REF!</v>
      </c>
      <c r="N37" s="113"/>
      <c r="O37" s="126">
        <v>3</v>
      </c>
      <c r="P37" s="138">
        <f>CO2データ!I88</f>
        <v>2.37</v>
      </c>
      <c r="R37" s="36" t="e">
        <f>L14*100+L15*10+L17</f>
        <v>#REF!</v>
      </c>
    </row>
    <row r="38" spans="1:18" ht="18" customHeight="1">
      <c r="A38" s="101"/>
      <c r="B38" s="185"/>
      <c r="C38" s="128"/>
      <c r="D38" s="151"/>
      <c r="E38" s="113"/>
      <c r="F38" s="152" t="s">
        <v>54</v>
      </c>
      <c r="G38" s="148" t="e">
        <f>G12</f>
        <v>#REF!</v>
      </c>
      <c r="H38" s="130"/>
      <c r="I38" s="149" t="e">
        <f>VLOOKUP($R38,CO2データ!$H$58:$Q$105,5)</f>
        <v>#REF!</v>
      </c>
      <c r="J38" s="149" t="e">
        <f>VLOOKUP($R38,CO2データ!$H$58:$Q$105,6)</f>
        <v>#REF!</v>
      </c>
      <c r="K38" s="168" t="e">
        <f>VLOOKUP($R38,CO2データ!$H$58:$Q$105,7)</f>
        <v>#REF!</v>
      </c>
      <c r="L38" s="126" t="e">
        <f>L37</f>
        <v>#REF!</v>
      </c>
      <c r="M38" s="169" t="e">
        <f>IF(L38&gt;=4.5,$K38,IF(L38&gt;=3.5,$J38,IF(L38&gt;=2.5,$I38,IF(L38&gt;=1.5,$H38,$G38))))</f>
        <v>#REF!</v>
      </c>
      <c r="N38" s="113"/>
      <c r="O38" s="126">
        <v>3</v>
      </c>
      <c r="P38" s="165">
        <f>CO2データ!L88</f>
        <v>2.7</v>
      </c>
      <c r="R38" s="17" t="e">
        <f>R37</f>
        <v>#REF!</v>
      </c>
    </row>
    <row r="39" spans="1:18" ht="18" customHeight="1" thickBot="1">
      <c r="A39" s="101"/>
      <c r="B39" s="185"/>
      <c r="C39" s="129"/>
      <c r="D39" s="153"/>
      <c r="E39" s="154"/>
      <c r="F39" s="155" t="s">
        <v>55</v>
      </c>
      <c r="G39" s="148" t="e">
        <f>G13</f>
        <v>#REF!</v>
      </c>
      <c r="H39" s="130"/>
      <c r="I39" s="149" t="e">
        <f>VLOOKUP($R39,CO2データ!$H$58:$Q$105,8)</f>
        <v>#REF!</v>
      </c>
      <c r="J39" s="149" t="e">
        <f>VLOOKUP($R39,CO2データ!$H$58:$Q$105,9)</f>
        <v>#REF!</v>
      </c>
      <c r="K39" s="168" t="e">
        <f>VLOOKUP($R39,CO2データ!$H$58:$Q$105,10)</f>
        <v>#REF!</v>
      </c>
      <c r="L39" s="131" t="e">
        <f>L37</f>
        <v>#REF!</v>
      </c>
      <c r="M39" s="170" t="e">
        <f>IF(L39&gt;=4.5,$K39,IF(L39&gt;=3.5,$J39,IF(L39&gt;=2.5,$I39,IF(L39&gt;=1.5,$H39,$G39))))</f>
        <v>#REF!</v>
      </c>
      <c r="N39" s="113"/>
      <c r="O39" s="131">
        <v>3</v>
      </c>
      <c r="P39" s="171">
        <f>CO2データ!O88</f>
        <v>2.6</v>
      </c>
      <c r="R39" s="17" t="e">
        <f>R38</f>
        <v>#REF!</v>
      </c>
    </row>
    <row r="40" spans="1:18" ht="14.25" thickBot="1">
      <c r="A40" s="101"/>
      <c r="B40" s="185"/>
      <c r="C40" s="113"/>
      <c r="D40" s="112"/>
      <c r="E40" s="113"/>
      <c r="F40" s="113"/>
      <c r="G40" s="130"/>
      <c r="H40" s="130"/>
      <c r="I40" s="130"/>
      <c r="J40" s="130"/>
      <c r="K40" s="130"/>
      <c r="L40" s="130"/>
      <c r="M40" s="132"/>
      <c r="N40" s="113"/>
      <c r="O40" s="113"/>
      <c r="P40" s="193"/>
    </row>
    <row r="41" spans="1:18" ht="15" hidden="1" thickBot="1">
      <c r="A41" s="101"/>
      <c r="B41" s="185"/>
      <c r="C41" s="119" t="s">
        <v>157</v>
      </c>
      <c r="D41" s="112"/>
      <c r="E41" s="113"/>
      <c r="F41" s="113"/>
      <c r="G41" s="130"/>
      <c r="H41" s="130"/>
      <c r="I41" s="130"/>
      <c r="J41" s="130"/>
      <c r="K41" s="130"/>
      <c r="L41" s="130"/>
      <c r="M41" s="132"/>
      <c r="N41" s="113"/>
      <c r="O41" s="113"/>
      <c r="P41" s="193"/>
    </row>
    <row r="42" spans="1:18" ht="15" hidden="1" customHeight="1">
      <c r="A42" s="101"/>
      <c r="B42" s="185"/>
      <c r="C42" s="119"/>
      <c r="D42" s="112" t="s">
        <v>164</v>
      </c>
      <c r="E42" s="113"/>
      <c r="F42" s="330">
        <f>CO2データ!L212</f>
        <v>20</v>
      </c>
      <c r="G42" s="332" t="s">
        <v>160</v>
      </c>
      <c r="H42" s="130"/>
      <c r="I42" s="130"/>
      <c r="J42" s="130"/>
      <c r="K42" s="130"/>
      <c r="L42" s="130"/>
      <c r="M42" s="132"/>
      <c r="N42" s="113"/>
      <c r="O42" s="113"/>
      <c r="P42" s="193"/>
    </row>
    <row r="43" spans="1:18" ht="15" hidden="1" thickBot="1">
      <c r="A43" s="101"/>
      <c r="B43" s="185"/>
      <c r="C43" s="113"/>
      <c r="D43" s="112"/>
      <c r="E43" s="113"/>
      <c r="F43" s="113" t="s">
        <v>166</v>
      </c>
      <c r="G43" s="130"/>
      <c r="H43" s="130"/>
      <c r="I43" s="331" t="s">
        <v>159</v>
      </c>
      <c r="J43" s="331" t="s">
        <v>116</v>
      </c>
      <c r="K43" s="331" t="s">
        <v>117</v>
      </c>
      <c r="L43" s="130"/>
      <c r="M43" s="133" t="s">
        <v>97</v>
      </c>
      <c r="N43" s="113"/>
      <c r="O43" s="113"/>
      <c r="P43" s="193"/>
    </row>
    <row r="44" spans="1:18" ht="14.25" hidden="1" thickBot="1">
      <c r="A44" s="101"/>
      <c r="B44" s="185"/>
      <c r="C44" s="113"/>
      <c r="D44" s="112" t="s">
        <v>118</v>
      </c>
      <c r="E44" s="113"/>
      <c r="F44" s="335" t="e">
        <f>#REF!</f>
        <v>#REF!</v>
      </c>
      <c r="G44" s="130"/>
      <c r="H44" s="130"/>
      <c r="I44" s="330">
        <f>CO2データ!F212</f>
        <v>10.99</v>
      </c>
      <c r="J44" s="148" t="e">
        <f>ROUNDDOWN($M$22/$F$42,0)</f>
        <v>#REF!</v>
      </c>
      <c r="K44" s="163" t="e">
        <f>F44*I44*J44</f>
        <v>#REF!</v>
      </c>
      <c r="L44" s="331" t="s">
        <v>168</v>
      </c>
      <c r="M44" s="336" t="e">
        <f>K44/$M$22/$F$23</f>
        <v>#REF!</v>
      </c>
      <c r="N44" s="113"/>
      <c r="O44" s="113"/>
      <c r="P44" s="193"/>
    </row>
    <row r="45" spans="1:18" ht="14.25" hidden="1" thickBot="1">
      <c r="A45" s="101"/>
      <c r="B45" s="185"/>
      <c r="C45" s="113"/>
      <c r="D45" s="112" t="s">
        <v>121</v>
      </c>
      <c r="E45" s="113"/>
      <c r="F45" s="335" t="e">
        <f>#REF!</f>
        <v>#REF!</v>
      </c>
      <c r="G45" s="130"/>
      <c r="H45" s="130"/>
      <c r="I45" s="330">
        <f>CO2データ!F213</f>
        <v>5.09</v>
      </c>
      <c r="J45" s="148" t="e">
        <f>ROUNDDOWN($M$22/$F$42,0)</f>
        <v>#REF!</v>
      </c>
      <c r="K45" s="163" t="e">
        <f t="shared" ref="K45:K47" si="1">F45*I45*J45</f>
        <v>#REF!</v>
      </c>
      <c r="L45" s="331" t="s">
        <v>168</v>
      </c>
      <c r="M45" s="336" t="e">
        <f t="shared" ref="M45:M47" si="2">K45/$M$22/$F$23</f>
        <v>#REF!</v>
      </c>
      <c r="N45" s="113"/>
      <c r="O45" s="113"/>
      <c r="P45" s="193"/>
    </row>
    <row r="46" spans="1:18" ht="14.25" hidden="1" thickBot="1">
      <c r="A46" s="101"/>
      <c r="B46" s="185"/>
      <c r="C46" s="113"/>
      <c r="D46" s="112" t="s">
        <v>122</v>
      </c>
      <c r="E46" s="113"/>
      <c r="F46" s="335" t="e">
        <f>#REF!</f>
        <v>#REF!</v>
      </c>
      <c r="G46" s="130"/>
      <c r="H46" s="130"/>
      <c r="I46" s="330">
        <f>CO2データ!F214</f>
        <v>5.09</v>
      </c>
      <c r="J46" s="148" t="e">
        <f>ROUNDDOWN($M$22/$F$42,0)</f>
        <v>#REF!</v>
      </c>
      <c r="K46" s="163" t="e">
        <f t="shared" si="1"/>
        <v>#REF!</v>
      </c>
      <c r="L46" s="331" t="s">
        <v>168</v>
      </c>
      <c r="M46" s="336" t="e">
        <f t="shared" si="2"/>
        <v>#REF!</v>
      </c>
      <c r="N46" s="113"/>
      <c r="O46" s="113"/>
      <c r="P46" s="193"/>
    </row>
    <row r="47" spans="1:18" ht="14.25" hidden="1" thickBot="1">
      <c r="A47" s="101"/>
      <c r="B47" s="185"/>
      <c r="C47" s="113"/>
      <c r="D47" s="112" t="s">
        <v>158</v>
      </c>
      <c r="E47" s="113"/>
      <c r="F47" s="335" t="e">
        <f>#REF!</f>
        <v>#REF!</v>
      </c>
      <c r="G47" s="130"/>
      <c r="H47" s="130"/>
      <c r="I47" s="330">
        <f>CO2データ!F215</f>
        <v>5.09</v>
      </c>
      <c r="J47" s="148" t="e">
        <f>ROUNDDOWN($M$22/$F$42,0)</f>
        <v>#REF!</v>
      </c>
      <c r="K47" s="163" t="e">
        <f t="shared" si="1"/>
        <v>#REF!</v>
      </c>
      <c r="L47" s="331" t="s">
        <v>168</v>
      </c>
      <c r="M47" s="336" t="e">
        <f t="shared" si="2"/>
        <v>#REF!</v>
      </c>
      <c r="N47" s="113"/>
      <c r="O47" s="113"/>
      <c r="P47" s="193"/>
    </row>
    <row r="48" spans="1:18" ht="14.25" hidden="1" thickBot="1">
      <c r="A48" s="101"/>
      <c r="B48" s="185"/>
      <c r="C48" s="113"/>
      <c r="D48" s="112"/>
      <c r="E48" s="113"/>
      <c r="F48" s="113"/>
      <c r="G48" s="130"/>
      <c r="H48" s="130"/>
      <c r="I48" s="130"/>
      <c r="J48" s="130"/>
      <c r="K48" s="130"/>
      <c r="L48" s="130"/>
      <c r="M48" s="132"/>
      <c r="N48" s="113"/>
      <c r="O48" s="113"/>
      <c r="P48" s="191"/>
    </row>
    <row r="49" spans="1:256" ht="18" customHeight="1" thickBot="1">
      <c r="A49" s="101"/>
      <c r="B49" s="185"/>
      <c r="C49" s="210" t="s">
        <v>170</v>
      </c>
      <c r="D49" s="112"/>
      <c r="E49" s="113"/>
      <c r="F49" s="113"/>
      <c r="G49" s="113"/>
      <c r="H49" s="130"/>
      <c r="I49" s="130"/>
      <c r="J49" s="130"/>
      <c r="K49" s="130"/>
      <c r="L49" s="137"/>
      <c r="M49" s="161" t="e">
        <f>M37*G37+M38*G38+M39*G39+SUM(M44:M47)</f>
        <v>#REF!</v>
      </c>
      <c r="N49" s="113"/>
      <c r="O49" s="113"/>
      <c r="P49" s="161" t="e">
        <f>P37*G37+P38*G38+P39*G39</f>
        <v>#REF!</v>
      </c>
    </row>
    <row r="50" spans="1:256" ht="18" customHeight="1">
      <c r="A50" s="101"/>
      <c r="B50" s="185"/>
      <c r="C50" s="113"/>
      <c r="D50" s="112"/>
      <c r="E50" s="113"/>
      <c r="F50" s="113"/>
      <c r="G50" s="113"/>
      <c r="H50" s="130"/>
      <c r="I50" s="130"/>
      <c r="J50" s="130"/>
      <c r="K50" s="130"/>
      <c r="L50" s="137"/>
      <c r="M50" s="162"/>
      <c r="N50" s="113"/>
      <c r="O50" s="113"/>
      <c r="P50" s="193"/>
    </row>
    <row r="51" spans="1:256" ht="18" customHeight="1" thickBot="1">
      <c r="A51" s="101"/>
      <c r="B51" s="251" t="s">
        <v>180</v>
      </c>
      <c r="C51" s="116"/>
      <c r="D51" s="117"/>
      <c r="E51" s="116"/>
      <c r="F51" s="113"/>
      <c r="G51" s="114"/>
      <c r="H51" s="114"/>
      <c r="I51" s="114"/>
      <c r="J51" s="114"/>
      <c r="K51" s="114"/>
      <c r="L51" s="337"/>
      <c r="M51" s="133" t="s">
        <v>97</v>
      </c>
      <c r="N51" s="113"/>
      <c r="O51" s="127"/>
      <c r="P51" s="188" t="s">
        <v>97</v>
      </c>
    </row>
    <row r="52" spans="1:256" ht="16.5" customHeight="1" thickBot="1">
      <c r="A52" s="356"/>
      <c r="B52" s="251"/>
      <c r="C52" s="210" t="s">
        <v>65</v>
      </c>
      <c r="D52" s="252"/>
      <c r="E52" s="252"/>
      <c r="F52" s="253"/>
      <c r="G52" s="252"/>
      <c r="H52" s="252"/>
      <c r="I52" s="252"/>
      <c r="J52" s="252"/>
      <c r="K52" s="252"/>
      <c r="L52" s="254" t="s">
        <v>66</v>
      </c>
      <c r="M52" s="255" t="e">
        <f>IF(#REF!=#REF!,'CO2計算 (旧)'!M55,'CO2計算 (旧)'!M59)+'CO2計算 (旧)'!M64</f>
        <v>#REF!</v>
      </c>
      <c r="N52" s="113"/>
      <c r="O52" s="211" t="s">
        <v>67</v>
      </c>
      <c r="P52" s="255" t="e">
        <f>IF(#REF!=#REF!,'CO2計算 (旧)'!P55,'CO2計算 (旧)'!P59)+'CO2計算 (旧)'!P64</f>
        <v>#REF!</v>
      </c>
      <c r="Q52" s="356"/>
      <c r="R52" s="356"/>
      <c r="S52" s="356"/>
      <c r="T52" s="356"/>
      <c r="U52" s="356"/>
      <c r="V52" s="356"/>
      <c r="W52" s="356"/>
      <c r="X52" s="356"/>
      <c r="Y52" s="356"/>
      <c r="Z52" s="356"/>
      <c r="AA52" s="356"/>
      <c r="AB52" s="356"/>
      <c r="AC52" s="356"/>
      <c r="AD52" s="356"/>
      <c r="AE52" s="356"/>
      <c r="AF52" s="356"/>
      <c r="AG52" s="356"/>
      <c r="AH52" s="356"/>
      <c r="AI52" s="356"/>
      <c r="AJ52" s="356"/>
      <c r="AK52" s="356"/>
      <c r="AL52" s="356"/>
      <c r="AM52" s="356"/>
      <c r="AN52" s="356"/>
      <c r="AO52" s="356"/>
      <c r="AP52" s="356"/>
      <c r="AQ52" s="356"/>
      <c r="AR52" s="356"/>
      <c r="AS52" s="356"/>
      <c r="AT52" s="356"/>
      <c r="AU52" s="356"/>
      <c r="AV52" s="356"/>
      <c r="AW52" s="356"/>
      <c r="AX52" s="356"/>
      <c r="AY52" s="356"/>
      <c r="AZ52" s="356"/>
      <c r="BA52" s="356"/>
      <c r="BB52" s="356"/>
      <c r="BC52" s="356"/>
      <c r="BD52" s="356"/>
      <c r="BE52" s="356"/>
      <c r="BF52" s="356"/>
      <c r="BG52" s="356"/>
      <c r="BH52" s="356"/>
      <c r="BI52" s="356"/>
      <c r="BJ52" s="356"/>
      <c r="BK52" s="356"/>
      <c r="BL52" s="356"/>
      <c r="BM52" s="356"/>
      <c r="BN52" s="356"/>
      <c r="BO52" s="356"/>
      <c r="BP52" s="356"/>
      <c r="BQ52" s="356"/>
      <c r="BR52" s="356"/>
      <c r="BS52" s="356"/>
      <c r="BT52" s="356"/>
      <c r="BU52" s="356"/>
      <c r="BV52" s="356"/>
      <c r="BW52" s="356"/>
      <c r="BX52" s="356"/>
      <c r="BY52" s="356"/>
      <c r="BZ52" s="356"/>
      <c r="CA52" s="356"/>
      <c r="CB52" s="356"/>
      <c r="CC52" s="356"/>
      <c r="CD52" s="356"/>
      <c r="CE52" s="356"/>
      <c r="CF52" s="356"/>
      <c r="CG52" s="356"/>
      <c r="CH52" s="356"/>
      <c r="CI52" s="356"/>
      <c r="CJ52" s="356"/>
      <c r="CK52" s="356"/>
      <c r="CL52" s="356"/>
      <c r="CM52" s="356"/>
      <c r="CN52" s="356"/>
      <c r="CO52" s="356"/>
      <c r="CP52" s="356"/>
      <c r="CQ52" s="356"/>
      <c r="CR52" s="356"/>
      <c r="CS52" s="356"/>
      <c r="CT52" s="356"/>
      <c r="CU52" s="356"/>
      <c r="CV52" s="356"/>
      <c r="CW52" s="356"/>
      <c r="CX52" s="356"/>
      <c r="CY52" s="356"/>
      <c r="CZ52" s="356"/>
      <c r="DA52" s="356"/>
      <c r="DB52" s="356"/>
      <c r="DC52" s="356"/>
      <c r="DD52" s="356"/>
      <c r="DE52" s="356"/>
      <c r="DF52" s="356"/>
      <c r="DG52" s="356"/>
      <c r="DH52" s="356"/>
      <c r="DI52" s="356"/>
      <c r="DJ52" s="356"/>
      <c r="DK52" s="356"/>
      <c r="DL52" s="356"/>
      <c r="DM52" s="356"/>
      <c r="DN52" s="356"/>
      <c r="DO52" s="356"/>
      <c r="DP52" s="356"/>
      <c r="DQ52" s="356"/>
      <c r="DR52" s="356"/>
      <c r="DS52" s="356"/>
      <c r="DT52" s="356"/>
      <c r="DU52" s="356"/>
      <c r="DV52" s="356"/>
      <c r="DW52" s="356"/>
      <c r="DX52" s="356"/>
      <c r="DY52" s="356"/>
      <c r="DZ52" s="356"/>
      <c r="EA52" s="356"/>
      <c r="EB52" s="356"/>
      <c r="EC52" s="356"/>
      <c r="ED52" s="356"/>
      <c r="EE52" s="356"/>
      <c r="EF52" s="356"/>
      <c r="EG52" s="356"/>
      <c r="EH52" s="356"/>
      <c r="EI52" s="356"/>
      <c r="EJ52" s="356"/>
      <c r="EK52" s="356"/>
      <c r="EL52" s="356"/>
      <c r="EM52" s="356"/>
      <c r="EN52" s="356"/>
      <c r="EO52" s="356"/>
      <c r="EP52" s="356"/>
      <c r="EQ52" s="356"/>
      <c r="ER52" s="356"/>
      <c r="ES52" s="356"/>
      <c r="ET52" s="356"/>
      <c r="EU52" s="356"/>
      <c r="EV52" s="356"/>
      <c r="EW52" s="356"/>
      <c r="EX52" s="356"/>
      <c r="EY52" s="356"/>
      <c r="EZ52" s="356"/>
      <c r="FA52" s="356"/>
      <c r="FB52" s="356"/>
      <c r="FC52" s="356"/>
      <c r="FD52" s="356"/>
      <c r="FE52" s="356"/>
      <c r="FF52" s="356"/>
      <c r="FG52" s="356"/>
      <c r="FH52" s="356"/>
      <c r="FI52" s="356"/>
      <c r="FJ52" s="356"/>
      <c r="FK52" s="356"/>
      <c r="FL52" s="356"/>
      <c r="FM52" s="356"/>
      <c r="FN52" s="356"/>
      <c r="FO52" s="356"/>
      <c r="FP52" s="356"/>
      <c r="FQ52" s="356"/>
      <c r="FR52" s="356"/>
      <c r="FS52" s="356"/>
      <c r="FT52" s="356"/>
      <c r="FU52" s="356"/>
      <c r="FV52" s="356"/>
      <c r="FW52" s="356"/>
      <c r="FX52" s="356"/>
      <c r="FY52" s="356"/>
      <c r="FZ52" s="356"/>
      <c r="GA52" s="356"/>
      <c r="GB52" s="356"/>
      <c r="GC52" s="356"/>
      <c r="GD52" s="356"/>
      <c r="GE52" s="356"/>
      <c r="GF52" s="356"/>
      <c r="GG52" s="356"/>
      <c r="GH52" s="356"/>
      <c r="GI52" s="356"/>
      <c r="GJ52" s="356"/>
      <c r="GK52" s="356"/>
      <c r="GL52" s="356"/>
      <c r="GM52" s="356"/>
      <c r="GN52" s="356"/>
      <c r="GO52" s="356"/>
      <c r="GP52" s="356"/>
      <c r="GQ52" s="356"/>
      <c r="GR52" s="356"/>
      <c r="GS52" s="356"/>
      <c r="GT52" s="356"/>
      <c r="GU52" s="356"/>
      <c r="GV52" s="356"/>
      <c r="GW52" s="356"/>
      <c r="GX52" s="356"/>
      <c r="GY52" s="356"/>
      <c r="GZ52" s="356"/>
      <c r="HA52" s="356"/>
      <c r="HB52" s="356"/>
      <c r="HC52" s="356"/>
      <c r="HD52" s="356"/>
      <c r="HE52" s="356"/>
      <c r="HF52" s="356"/>
      <c r="HG52" s="356"/>
      <c r="HH52" s="356"/>
      <c r="HI52" s="356"/>
      <c r="HJ52" s="356"/>
      <c r="HK52" s="356"/>
      <c r="HL52" s="356"/>
      <c r="HM52" s="356"/>
      <c r="HN52" s="356"/>
      <c r="HO52" s="356"/>
      <c r="HP52" s="356"/>
      <c r="HQ52" s="356"/>
      <c r="HR52" s="356"/>
      <c r="HS52" s="356"/>
      <c r="HT52" s="356"/>
      <c r="HU52" s="356"/>
      <c r="HV52" s="356"/>
      <c r="HW52" s="356"/>
      <c r="HX52" s="356"/>
      <c r="HY52" s="356"/>
      <c r="HZ52" s="356"/>
      <c r="IA52" s="356"/>
      <c r="IB52" s="356"/>
      <c r="IC52" s="356"/>
      <c r="ID52" s="356"/>
      <c r="IE52" s="356"/>
      <c r="IF52" s="356"/>
      <c r="IG52" s="356"/>
      <c r="IH52" s="356"/>
      <c r="II52" s="356"/>
      <c r="IJ52" s="356"/>
      <c r="IK52" s="356"/>
      <c r="IL52" s="356"/>
      <c r="IM52" s="356"/>
      <c r="IN52" s="356"/>
      <c r="IO52" s="356"/>
      <c r="IP52" s="356"/>
      <c r="IQ52" s="356"/>
      <c r="IR52" s="356"/>
      <c r="IS52" s="356"/>
      <c r="IT52" s="356"/>
      <c r="IU52" s="356"/>
      <c r="IV52" s="356"/>
    </row>
    <row r="53" spans="1:256" ht="18" customHeight="1">
      <c r="A53" s="356"/>
      <c r="B53" s="251"/>
      <c r="C53" s="210"/>
      <c r="D53" s="252"/>
      <c r="E53" s="252"/>
      <c r="F53" s="252"/>
      <c r="G53" s="16"/>
      <c r="H53" s="252"/>
      <c r="I53" s="252" t="s">
        <v>149</v>
      </c>
      <c r="J53" s="252"/>
      <c r="K53" s="252" t="s">
        <v>206</v>
      </c>
      <c r="L53" s="256"/>
      <c r="M53" s="133"/>
      <c r="N53" s="113"/>
      <c r="O53" s="211"/>
      <c r="P53" s="257"/>
      <c r="Q53" s="356"/>
      <c r="R53" s="356"/>
      <c r="S53" s="356"/>
      <c r="T53" s="356"/>
      <c r="U53" s="356"/>
      <c r="V53" s="356"/>
      <c r="W53" s="356"/>
      <c r="X53" s="356"/>
      <c r="Y53" s="356"/>
      <c r="Z53" s="356"/>
      <c r="AA53" s="356"/>
      <c r="AB53" s="356"/>
      <c r="AC53" s="356"/>
      <c r="AD53" s="356"/>
      <c r="AE53" s="356"/>
      <c r="AF53" s="356"/>
      <c r="AG53" s="356"/>
      <c r="AH53" s="356"/>
      <c r="AI53" s="356"/>
      <c r="AJ53" s="356"/>
      <c r="AK53" s="356"/>
      <c r="AL53" s="356"/>
      <c r="AM53" s="356"/>
      <c r="AN53" s="356"/>
      <c r="AO53" s="356"/>
      <c r="AP53" s="356"/>
      <c r="AQ53" s="356"/>
      <c r="AR53" s="356"/>
      <c r="AS53" s="356"/>
      <c r="AT53" s="356"/>
      <c r="AU53" s="356"/>
      <c r="AV53" s="356"/>
      <c r="AW53" s="356"/>
      <c r="AX53" s="356"/>
      <c r="AY53" s="356"/>
      <c r="AZ53" s="356"/>
      <c r="BA53" s="356"/>
      <c r="BB53" s="356"/>
      <c r="BC53" s="356"/>
      <c r="BD53" s="356"/>
      <c r="BE53" s="356"/>
      <c r="BF53" s="356"/>
      <c r="BG53" s="356"/>
      <c r="BH53" s="356"/>
      <c r="BI53" s="356"/>
      <c r="BJ53" s="356"/>
      <c r="BK53" s="356"/>
      <c r="BL53" s="356"/>
      <c r="BM53" s="356"/>
      <c r="BN53" s="356"/>
      <c r="BO53" s="356"/>
      <c r="BP53" s="356"/>
      <c r="BQ53" s="356"/>
      <c r="BR53" s="356"/>
      <c r="BS53" s="356"/>
      <c r="BT53" s="356"/>
      <c r="BU53" s="356"/>
      <c r="BV53" s="356"/>
      <c r="BW53" s="356"/>
      <c r="BX53" s="356"/>
      <c r="BY53" s="356"/>
      <c r="BZ53" s="356"/>
      <c r="CA53" s="356"/>
      <c r="CB53" s="356"/>
      <c r="CC53" s="356"/>
      <c r="CD53" s="356"/>
      <c r="CE53" s="356"/>
      <c r="CF53" s="356"/>
      <c r="CG53" s="356"/>
      <c r="CH53" s="356"/>
      <c r="CI53" s="356"/>
      <c r="CJ53" s="356"/>
      <c r="CK53" s="356"/>
      <c r="CL53" s="356"/>
      <c r="CM53" s="356"/>
      <c r="CN53" s="356"/>
      <c r="CO53" s="356"/>
      <c r="CP53" s="356"/>
      <c r="CQ53" s="356"/>
      <c r="CR53" s="356"/>
      <c r="CS53" s="356"/>
      <c r="CT53" s="356"/>
      <c r="CU53" s="356"/>
      <c r="CV53" s="356"/>
      <c r="CW53" s="356"/>
      <c r="CX53" s="356"/>
      <c r="CY53" s="356"/>
      <c r="CZ53" s="356"/>
      <c r="DA53" s="356"/>
      <c r="DB53" s="356"/>
      <c r="DC53" s="356"/>
      <c r="DD53" s="356"/>
      <c r="DE53" s="356"/>
      <c r="DF53" s="356"/>
      <c r="DG53" s="356"/>
      <c r="DH53" s="356"/>
      <c r="DI53" s="356"/>
      <c r="DJ53" s="356"/>
      <c r="DK53" s="356"/>
      <c r="DL53" s="356"/>
      <c r="DM53" s="356"/>
      <c r="DN53" s="356"/>
      <c r="DO53" s="356"/>
      <c r="DP53" s="356"/>
      <c r="DQ53" s="356"/>
      <c r="DR53" s="356"/>
      <c r="DS53" s="356"/>
      <c r="DT53" s="356"/>
      <c r="DU53" s="356"/>
      <c r="DV53" s="356"/>
      <c r="DW53" s="356"/>
      <c r="DX53" s="356"/>
      <c r="DY53" s="356"/>
      <c r="DZ53" s="356"/>
      <c r="EA53" s="356"/>
      <c r="EB53" s="356"/>
      <c r="EC53" s="356"/>
      <c r="ED53" s="356"/>
      <c r="EE53" s="356"/>
      <c r="EF53" s="356"/>
      <c r="EG53" s="356"/>
      <c r="EH53" s="356"/>
      <c r="EI53" s="356"/>
      <c r="EJ53" s="356"/>
      <c r="EK53" s="356"/>
      <c r="EL53" s="356"/>
      <c r="EM53" s="356"/>
      <c r="EN53" s="356"/>
      <c r="EO53" s="356"/>
      <c r="EP53" s="356"/>
      <c r="EQ53" s="356"/>
      <c r="ER53" s="356"/>
      <c r="ES53" s="356"/>
      <c r="ET53" s="356"/>
      <c r="EU53" s="356"/>
      <c r="EV53" s="356"/>
      <c r="EW53" s="356"/>
      <c r="EX53" s="356"/>
      <c r="EY53" s="356"/>
      <c r="EZ53" s="356"/>
      <c r="FA53" s="356"/>
      <c r="FB53" s="356"/>
      <c r="FC53" s="356"/>
      <c r="FD53" s="356"/>
      <c r="FE53" s="356"/>
      <c r="FF53" s="356"/>
      <c r="FG53" s="356"/>
      <c r="FH53" s="356"/>
      <c r="FI53" s="356"/>
      <c r="FJ53" s="356"/>
      <c r="FK53" s="356"/>
      <c r="FL53" s="356"/>
      <c r="FM53" s="356"/>
      <c r="FN53" s="356"/>
      <c r="FO53" s="356"/>
      <c r="FP53" s="356"/>
      <c r="FQ53" s="356"/>
      <c r="FR53" s="356"/>
      <c r="FS53" s="356"/>
      <c r="FT53" s="356"/>
      <c r="FU53" s="356"/>
      <c r="FV53" s="356"/>
      <c r="FW53" s="356"/>
      <c r="FX53" s="356"/>
      <c r="FY53" s="356"/>
      <c r="FZ53" s="356"/>
      <c r="GA53" s="356"/>
      <c r="GB53" s="356"/>
      <c r="GC53" s="356"/>
      <c r="GD53" s="356"/>
      <c r="GE53" s="356"/>
      <c r="GF53" s="356"/>
      <c r="GG53" s="356"/>
      <c r="GH53" s="356"/>
      <c r="GI53" s="356"/>
      <c r="GJ53" s="356"/>
      <c r="GK53" s="356"/>
      <c r="GL53" s="356"/>
      <c r="GM53" s="356"/>
      <c r="GN53" s="356"/>
      <c r="GO53" s="356"/>
      <c r="GP53" s="356"/>
      <c r="GQ53" s="356"/>
      <c r="GR53" s="356"/>
      <c r="GS53" s="356"/>
      <c r="GT53" s="356"/>
      <c r="GU53" s="356"/>
      <c r="GV53" s="356"/>
      <c r="GW53" s="356"/>
      <c r="GX53" s="356"/>
      <c r="GY53" s="356"/>
      <c r="GZ53" s="356"/>
      <c r="HA53" s="356"/>
      <c r="HB53" s="356"/>
      <c r="HC53" s="356"/>
      <c r="HD53" s="356"/>
      <c r="HE53" s="356"/>
      <c r="HF53" s="356"/>
      <c r="HG53" s="356"/>
      <c r="HH53" s="356"/>
      <c r="HI53" s="356"/>
      <c r="HJ53" s="356"/>
      <c r="HK53" s="356"/>
      <c r="HL53" s="356"/>
      <c r="HM53" s="356"/>
      <c r="HN53" s="356"/>
      <c r="HO53" s="356"/>
      <c r="HP53" s="356"/>
      <c r="HQ53" s="356"/>
      <c r="HR53" s="356"/>
      <c r="HS53" s="356"/>
      <c r="HT53" s="356"/>
      <c r="HU53" s="356"/>
      <c r="HV53" s="356"/>
      <c r="HW53" s="356"/>
      <c r="HX53" s="356"/>
      <c r="HY53" s="356"/>
      <c r="HZ53" s="356"/>
      <c r="IA53" s="356"/>
      <c r="IB53" s="356"/>
      <c r="IC53" s="356"/>
      <c r="ID53" s="356"/>
      <c r="IE53" s="356"/>
      <c r="IF53" s="356"/>
      <c r="IG53" s="356"/>
      <c r="IH53" s="356"/>
      <c r="II53" s="356"/>
      <c r="IJ53" s="356"/>
      <c r="IK53" s="356"/>
      <c r="IL53" s="356"/>
      <c r="IM53" s="356"/>
      <c r="IN53" s="356"/>
      <c r="IO53" s="356"/>
      <c r="IP53" s="356"/>
      <c r="IQ53" s="356"/>
      <c r="IR53" s="356"/>
      <c r="IS53" s="356"/>
      <c r="IT53" s="356"/>
      <c r="IU53" s="356"/>
      <c r="IV53" s="356"/>
    </row>
    <row r="54" spans="1:256" ht="18" customHeight="1">
      <c r="A54" s="356"/>
      <c r="B54" s="251"/>
      <c r="C54" s="210"/>
      <c r="D54" s="252"/>
      <c r="E54" s="252"/>
      <c r="F54" s="252"/>
      <c r="G54" s="133" t="s">
        <v>204</v>
      </c>
      <c r="H54" s="252"/>
      <c r="I54" s="322" t="s">
        <v>150</v>
      </c>
      <c r="J54" s="322" t="s">
        <v>151</v>
      </c>
      <c r="K54" s="112" t="s">
        <v>152</v>
      </c>
      <c r="L54" s="258"/>
      <c r="M54" s="133" t="s">
        <v>97</v>
      </c>
      <c r="N54" s="113"/>
      <c r="O54" s="127"/>
      <c r="P54" s="188" t="s">
        <v>97</v>
      </c>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356"/>
      <c r="AO54" s="356"/>
      <c r="AP54" s="356"/>
      <c r="AQ54" s="356"/>
      <c r="AR54" s="356"/>
      <c r="AS54" s="356"/>
      <c r="AT54" s="356"/>
      <c r="AU54" s="356"/>
      <c r="AV54" s="356"/>
      <c r="AW54" s="356"/>
      <c r="AX54" s="356"/>
      <c r="AY54" s="356"/>
      <c r="AZ54" s="356"/>
      <c r="BA54" s="356"/>
      <c r="BB54" s="356"/>
      <c r="BC54" s="356"/>
      <c r="BD54" s="356"/>
      <c r="BE54" s="356"/>
      <c r="BF54" s="356"/>
      <c r="BG54" s="356"/>
      <c r="BH54" s="356"/>
      <c r="BI54" s="356"/>
      <c r="BJ54" s="356"/>
      <c r="BK54" s="356"/>
      <c r="BL54" s="356"/>
      <c r="BM54" s="356"/>
      <c r="BN54" s="356"/>
      <c r="BO54" s="356"/>
      <c r="BP54" s="356"/>
      <c r="BQ54" s="356"/>
      <c r="BR54" s="356"/>
      <c r="BS54" s="356"/>
      <c r="BT54" s="356"/>
      <c r="BU54" s="356"/>
      <c r="BV54" s="356"/>
      <c r="BW54" s="356"/>
      <c r="BX54" s="356"/>
      <c r="BY54" s="356"/>
      <c r="BZ54" s="356"/>
      <c r="CA54" s="356"/>
      <c r="CB54" s="356"/>
      <c r="CC54" s="356"/>
      <c r="CD54" s="356"/>
      <c r="CE54" s="356"/>
      <c r="CF54" s="356"/>
      <c r="CG54" s="356"/>
      <c r="CH54" s="356"/>
      <c r="CI54" s="356"/>
      <c r="CJ54" s="356"/>
      <c r="CK54" s="356"/>
      <c r="CL54" s="356"/>
      <c r="CM54" s="356"/>
      <c r="CN54" s="356"/>
      <c r="CO54" s="356"/>
      <c r="CP54" s="356"/>
      <c r="CQ54" s="356"/>
      <c r="CR54" s="356"/>
      <c r="CS54" s="356"/>
      <c r="CT54" s="356"/>
      <c r="CU54" s="356"/>
      <c r="CV54" s="356"/>
      <c r="CW54" s="356"/>
      <c r="CX54" s="356"/>
      <c r="CY54" s="356"/>
      <c r="CZ54" s="356"/>
      <c r="DA54" s="356"/>
      <c r="DB54" s="356"/>
      <c r="DC54" s="356"/>
      <c r="DD54" s="356"/>
      <c r="DE54" s="356"/>
      <c r="DF54" s="356"/>
      <c r="DG54" s="356"/>
      <c r="DH54" s="356"/>
      <c r="DI54" s="356"/>
      <c r="DJ54" s="356"/>
      <c r="DK54" s="356"/>
      <c r="DL54" s="356"/>
      <c r="DM54" s="356"/>
      <c r="DN54" s="356"/>
      <c r="DO54" s="356"/>
      <c r="DP54" s="356"/>
      <c r="DQ54" s="356"/>
      <c r="DR54" s="356"/>
      <c r="DS54" s="356"/>
      <c r="DT54" s="356"/>
      <c r="DU54" s="356"/>
      <c r="DV54" s="356"/>
      <c r="DW54" s="356"/>
      <c r="DX54" s="356"/>
      <c r="DY54" s="356"/>
      <c r="DZ54" s="356"/>
      <c r="EA54" s="356"/>
      <c r="EB54" s="356"/>
      <c r="EC54" s="356"/>
      <c r="ED54" s="356"/>
      <c r="EE54" s="356"/>
      <c r="EF54" s="356"/>
      <c r="EG54" s="356"/>
      <c r="EH54" s="356"/>
      <c r="EI54" s="356"/>
      <c r="EJ54" s="356"/>
      <c r="EK54" s="356"/>
      <c r="EL54" s="356"/>
      <c r="EM54" s="356"/>
      <c r="EN54" s="356"/>
      <c r="EO54" s="356"/>
      <c r="EP54" s="356"/>
      <c r="EQ54" s="356"/>
      <c r="ER54" s="356"/>
      <c r="ES54" s="356"/>
      <c r="ET54" s="356"/>
      <c r="EU54" s="356"/>
      <c r="EV54" s="356"/>
      <c r="EW54" s="356"/>
      <c r="EX54" s="356"/>
      <c r="EY54" s="356"/>
      <c r="EZ54" s="356"/>
      <c r="FA54" s="356"/>
      <c r="FB54" s="356"/>
      <c r="FC54" s="356"/>
      <c r="FD54" s="356"/>
      <c r="FE54" s="356"/>
      <c r="FF54" s="356"/>
      <c r="FG54" s="356"/>
      <c r="FH54" s="356"/>
      <c r="FI54" s="356"/>
      <c r="FJ54" s="356"/>
      <c r="FK54" s="356"/>
      <c r="FL54" s="356"/>
      <c r="FM54" s="356"/>
      <c r="FN54" s="356"/>
      <c r="FO54" s="356"/>
      <c r="FP54" s="356"/>
      <c r="FQ54" s="356"/>
      <c r="FR54" s="356"/>
      <c r="FS54" s="356"/>
      <c r="FT54" s="356"/>
      <c r="FU54" s="356"/>
      <c r="FV54" s="356"/>
      <c r="FW54" s="356"/>
      <c r="FX54" s="356"/>
      <c r="FY54" s="356"/>
      <c r="FZ54" s="356"/>
      <c r="GA54" s="356"/>
      <c r="GB54" s="356"/>
      <c r="GC54" s="356"/>
      <c r="GD54" s="356"/>
      <c r="GE54" s="356"/>
      <c r="GF54" s="356"/>
      <c r="GG54" s="356"/>
      <c r="GH54" s="356"/>
      <c r="GI54" s="356"/>
      <c r="GJ54" s="356"/>
      <c r="GK54" s="356"/>
      <c r="GL54" s="356"/>
      <c r="GM54" s="356"/>
      <c r="GN54" s="356"/>
      <c r="GO54" s="356"/>
      <c r="GP54" s="356"/>
      <c r="GQ54" s="356"/>
      <c r="GR54" s="356"/>
      <c r="GS54" s="356"/>
      <c r="GT54" s="356"/>
      <c r="GU54" s="356"/>
      <c r="GV54" s="356"/>
      <c r="GW54" s="356"/>
      <c r="GX54" s="356"/>
      <c r="GY54" s="356"/>
      <c r="GZ54" s="356"/>
      <c r="HA54" s="356"/>
      <c r="HB54" s="356"/>
      <c r="HC54" s="356"/>
      <c r="HD54" s="356"/>
      <c r="HE54" s="356"/>
      <c r="HF54" s="356"/>
      <c r="HG54" s="356"/>
      <c r="HH54" s="356"/>
      <c r="HI54" s="356"/>
      <c r="HJ54" s="356"/>
      <c r="HK54" s="356"/>
      <c r="HL54" s="356"/>
      <c r="HM54" s="356"/>
      <c r="HN54" s="356"/>
      <c r="HO54" s="356"/>
      <c r="HP54" s="356"/>
      <c r="HQ54" s="356"/>
      <c r="HR54" s="356"/>
      <c r="HS54" s="356"/>
      <c r="HT54" s="356"/>
      <c r="HU54" s="356"/>
      <c r="HV54" s="356"/>
      <c r="HW54" s="356"/>
      <c r="HX54" s="356"/>
      <c r="HY54" s="356"/>
      <c r="HZ54" s="356"/>
      <c r="IA54" s="356"/>
      <c r="IB54" s="356"/>
      <c r="IC54" s="356"/>
      <c r="ID54" s="356"/>
      <c r="IE54" s="356"/>
      <c r="IF54" s="356"/>
      <c r="IG54" s="356"/>
      <c r="IH54" s="356"/>
      <c r="II54" s="356"/>
      <c r="IJ54" s="356"/>
      <c r="IK54" s="356"/>
      <c r="IL54" s="356"/>
      <c r="IM54" s="356"/>
      <c r="IN54" s="356"/>
      <c r="IO54" s="356"/>
      <c r="IP54" s="356"/>
      <c r="IQ54" s="356"/>
      <c r="IR54" s="356"/>
      <c r="IS54" s="356"/>
      <c r="IT54" s="356"/>
      <c r="IU54" s="356"/>
      <c r="IV54" s="356"/>
    </row>
    <row r="55" spans="1:256" ht="18" customHeight="1">
      <c r="A55" s="356"/>
      <c r="B55" s="251"/>
      <c r="C55" s="210"/>
      <c r="D55" s="252" t="s">
        <v>207</v>
      </c>
      <c r="E55" s="259"/>
      <c r="F55" s="263" t="s">
        <v>153</v>
      </c>
      <c r="G55" s="275" t="e">
        <f>#REF!</f>
        <v>#REF!</v>
      </c>
      <c r="H55" s="252"/>
      <c r="I55" s="348" t="e">
        <f>#REF!</f>
        <v>#REF!</v>
      </c>
      <c r="J55" s="349" t="e">
        <f>#REF!-#REF!-#REF!</f>
        <v>#REF!</v>
      </c>
      <c r="K55" s="260">
        <f>CO2データ!K236</f>
        <v>5.4560734426229503E-2</v>
      </c>
      <c r="L55" s="261"/>
      <c r="M55" s="275" t="e">
        <f>J55*K55/G55</f>
        <v>#REF!</v>
      </c>
      <c r="N55" s="113"/>
      <c r="O55" s="211"/>
      <c r="P55" s="323" t="e">
        <f>I55*K55/G55</f>
        <v>#REF!</v>
      </c>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356"/>
      <c r="BA55" s="356"/>
      <c r="BB55" s="356"/>
      <c r="BC55" s="356"/>
      <c r="BD55" s="356"/>
      <c r="BE55" s="356"/>
      <c r="BF55" s="356"/>
      <c r="BG55" s="356"/>
      <c r="BH55" s="356"/>
      <c r="BI55" s="356"/>
      <c r="BJ55" s="356"/>
      <c r="BK55" s="356"/>
      <c r="BL55" s="356"/>
      <c r="BM55" s="356"/>
      <c r="BN55" s="356"/>
      <c r="BO55" s="356"/>
      <c r="BP55" s="356"/>
      <c r="BQ55" s="356"/>
      <c r="BR55" s="356"/>
      <c r="BS55" s="356"/>
      <c r="BT55" s="356"/>
      <c r="BU55" s="356"/>
      <c r="BV55" s="356"/>
      <c r="BW55" s="356"/>
      <c r="BX55" s="356"/>
      <c r="BY55" s="356"/>
      <c r="BZ55" s="356"/>
      <c r="CA55" s="356"/>
      <c r="CB55" s="356"/>
      <c r="CC55" s="356"/>
      <c r="CD55" s="356"/>
      <c r="CE55" s="356"/>
      <c r="CF55" s="356"/>
      <c r="CG55" s="356"/>
      <c r="CH55" s="356"/>
      <c r="CI55" s="356"/>
      <c r="CJ55" s="356"/>
      <c r="CK55" s="356"/>
      <c r="CL55" s="356"/>
      <c r="CM55" s="356"/>
      <c r="CN55" s="356"/>
      <c r="CO55" s="356"/>
      <c r="CP55" s="356"/>
      <c r="CQ55" s="356"/>
      <c r="CR55" s="356"/>
      <c r="CS55" s="356"/>
      <c r="CT55" s="356"/>
      <c r="CU55" s="356"/>
      <c r="CV55" s="356"/>
      <c r="CW55" s="356"/>
      <c r="CX55" s="356"/>
      <c r="CY55" s="356"/>
      <c r="CZ55" s="356"/>
      <c r="DA55" s="356"/>
      <c r="DB55" s="356"/>
      <c r="DC55" s="356"/>
      <c r="DD55" s="356"/>
      <c r="DE55" s="356"/>
      <c r="DF55" s="356"/>
      <c r="DG55" s="356"/>
      <c r="DH55" s="356"/>
      <c r="DI55" s="356"/>
      <c r="DJ55" s="356"/>
      <c r="DK55" s="356"/>
      <c r="DL55" s="356"/>
      <c r="DM55" s="356"/>
      <c r="DN55" s="356"/>
      <c r="DO55" s="356"/>
      <c r="DP55" s="356"/>
      <c r="DQ55" s="356"/>
      <c r="DR55" s="356"/>
      <c r="DS55" s="356"/>
      <c r="DT55" s="356"/>
      <c r="DU55" s="356"/>
      <c r="DV55" s="356"/>
      <c r="DW55" s="356"/>
      <c r="DX55" s="356"/>
      <c r="DY55" s="356"/>
      <c r="DZ55" s="356"/>
      <c r="EA55" s="356"/>
      <c r="EB55" s="356"/>
      <c r="EC55" s="356"/>
      <c r="ED55" s="356"/>
      <c r="EE55" s="356"/>
      <c r="EF55" s="356"/>
      <c r="EG55" s="356"/>
      <c r="EH55" s="356"/>
      <c r="EI55" s="356"/>
      <c r="EJ55" s="356"/>
      <c r="EK55" s="356"/>
      <c r="EL55" s="356"/>
      <c r="EM55" s="356"/>
      <c r="EN55" s="356"/>
      <c r="EO55" s="356"/>
      <c r="EP55" s="356"/>
      <c r="EQ55" s="356"/>
      <c r="ER55" s="356"/>
      <c r="ES55" s="356"/>
      <c r="ET55" s="356"/>
      <c r="EU55" s="356"/>
      <c r="EV55" s="356"/>
      <c r="EW55" s="356"/>
      <c r="EX55" s="356"/>
      <c r="EY55" s="356"/>
      <c r="EZ55" s="356"/>
      <c r="FA55" s="356"/>
      <c r="FB55" s="356"/>
      <c r="FC55" s="356"/>
      <c r="FD55" s="356"/>
      <c r="FE55" s="356"/>
      <c r="FF55" s="356"/>
      <c r="FG55" s="356"/>
      <c r="FH55" s="356"/>
      <c r="FI55" s="356"/>
      <c r="FJ55" s="356"/>
      <c r="FK55" s="356"/>
      <c r="FL55" s="356"/>
      <c r="FM55" s="356"/>
      <c r="FN55" s="356"/>
      <c r="FO55" s="356"/>
      <c r="FP55" s="356"/>
      <c r="FQ55" s="356"/>
      <c r="FR55" s="356"/>
      <c r="FS55" s="356"/>
      <c r="FT55" s="356"/>
      <c r="FU55" s="356"/>
      <c r="FV55" s="356"/>
      <c r="FW55" s="356"/>
      <c r="FX55" s="356"/>
      <c r="FY55" s="356"/>
      <c r="FZ55" s="356"/>
      <c r="GA55" s="356"/>
      <c r="GB55" s="356"/>
      <c r="GC55" s="356"/>
      <c r="GD55" s="356"/>
      <c r="GE55" s="356"/>
      <c r="GF55" s="356"/>
      <c r="GG55" s="356"/>
      <c r="GH55" s="356"/>
      <c r="GI55" s="356"/>
      <c r="GJ55" s="356"/>
      <c r="GK55" s="356"/>
      <c r="GL55" s="356"/>
      <c r="GM55" s="356"/>
      <c r="GN55" s="356"/>
      <c r="GO55" s="356"/>
      <c r="GP55" s="356"/>
      <c r="GQ55" s="356"/>
      <c r="GR55" s="356"/>
      <c r="GS55" s="356"/>
      <c r="GT55" s="356"/>
      <c r="GU55" s="356"/>
      <c r="GV55" s="356"/>
      <c r="GW55" s="356"/>
      <c r="GX55" s="356"/>
      <c r="GY55" s="356"/>
      <c r="GZ55" s="356"/>
      <c r="HA55" s="356"/>
      <c r="HB55" s="356"/>
      <c r="HC55" s="356"/>
      <c r="HD55" s="356"/>
      <c r="HE55" s="356"/>
      <c r="HF55" s="356"/>
      <c r="HG55" s="356"/>
      <c r="HH55" s="356"/>
      <c r="HI55" s="356"/>
      <c r="HJ55" s="356"/>
      <c r="HK55" s="356"/>
      <c r="HL55" s="356"/>
      <c r="HM55" s="356"/>
      <c r="HN55" s="356"/>
      <c r="HO55" s="356"/>
      <c r="HP55" s="356"/>
      <c r="HQ55" s="356"/>
      <c r="HR55" s="356"/>
      <c r="HS55" s="356"/>
      <c r="HT55" s="356"/>
      <c r="HU55" s="356"/>
      <c r="HV55" s="356"/>
      <c r="HW55" s="356"/>
      <c r="HX55" s="356"/>
      <c r="HY55" s="356"/>
      <c r="HZ55" s="356"/>
      <c r="IA55" s="356"/>
      <c r="IB55" s="356"/>
      <c r="IC55" s="356"/>
      <c r="ID55" s="356"/>
      <c r="IE55" s="356"/>
      <c r="IF55" s="356"/>
      <c r="IG55" s="356"/>
      <c r="IH55" s="356"/>
      <c r="II55" s="356"/>
      <c r="IJ55" s="356"/>
      <c r="IK55" s="356"/>
      <c r="IL55" s="356"/>
      <c r="IM55" s="356"/>
      <c r="IN55" s="356"/>
      <c r="IO55" s="356"/>
      <c r="IP55" s="356"/>
      <c r="IQ55" s="356"/>
      <c r="IR55" s="356"/>
      <c r="IS55" s="356"/>
      <c r="IT55" s="356"/>
      <c r="IU55" s="356"/>
      <c r="IV55" s="356"/>
    </row>
    <row r="56" spans="1:256" ht="18" customHeight="1">
      <c r="A56" s="356"/>
      <c r="B56" s="251"/>
      <c r="C56" s="210"/>
      <c r="D56" s="252"/>
      <c r="E56" s="259"/>
      <c r="F56" s="259"/>
      <c r="G56" s="259"/>
      <c r="H56" s="259"/>
      <c r="I56" s="259"/>
      <c r="J56" s="259"/>
      <c r="K56" s="259"/>
      <c r="L56" s="265"/>
      <c r="M56" s="265"/>
      <c r="N56" s="265"/>
      <c r="O56" s="211"/>
      <c r="P56" s="257"/>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6"/>
      <c r="AY56" s="356"/>
      <c r="AZ56" s="356"/>
      <c r="BA56" s="356"/>
      <c r="BB56" s="356"/>
      <c r="BC56" s="356"/>
      <c r="BD56" s="356"/>
      <c r="BE56" s="356"/>
      <c r="BF56" s="356"/>
      <c r="BG56" s="356"/>
      <c r="BH56" s="356"/>
      <c r="BI56" s="356"/>
      <c r="BJ56" s="356"/>
      <c r="BK56" s="356"/>
      <c r="BL56" s="356"/>
      <c r="BM56" s="356"/>
      <c r="BN56" s="356"/>
      <c r="BO56" s="356"/>
      <c r="BP56" s="356"/>
      <c r="BQ56" s="356"/>
      <c r="BR56" s="356"/>
      <c r="BS56" s="356"/>
      <c r="BT56" s="356"/>
      <c r="BU56" s="356"/>
      <c r="BV56" s="356"/>
      <c r="BW56" s="356"/>
      <c r="BX56" s="356"/>
      <c r="BY56" s="356"/>
      <c r="BZ56" s="356"/>
      <c r="CA56" s="356"/>
      <c r="CB56" s="356"/>
      <c r="CC56" s="356"/>
      <c r="CD56" s="356"/>
      <c r="CE56" s="356"/>
      <c r="CF56" s="356"/>
      <c r="CG56" s="356"/>
      <c r="CH56" s="356"/>
      <c r="CI56" s="356"/>
      <c r="CJ56" s="356"/>
      <c r="CK56" s="356"/>
      <c r="CL56" s="356"/>
      <c r="CM56" s="356"/>
      <c r="CN56" s="356"/>
      <c r="CO56" s="356"/>
      <c r="CP56" s="356"/>
      <c r="CQ56" s="356"/>
      <c r="CR56" s="356"/>
      <c r="CS56" s="356"/>
      <c r="CT56" s="356"/>
      <c r="CU56" s="356"/>
      <c r="CV56" s="356"/>
      <c r="CW56" s="356"/>
      <c r="CX56" s="356"/>
      <c r="CY56" s="356"/>
      <c r="CZ56" s="356"/>
      <c r="DA56" s="356"/>
      <c r="DB56" s="356"/>
      <c r="DC56" s="356"/>
      <c r="DD56" s="356"/>
      <c r="DE56" s="356"/>
      <c r="DF56" s="356"/>
      <c r="DG56" s="356"/>
      <c r="DH56" s="356"/>
      <c r="DI56" s="356"/>
      <c r="DJ56" s="356"/>
      <c r="DK56" s="356"/>
      <c r="DL56" s="356"/>
      <c r="DM56" s="356"/>
      <c r="DN56" s="356"/>
      <c r="DO56" s="356"/>
      <c r="DP56" s="356"/>
      <c r="DQ56" s="356"/>
      <c r="DR56" s="356"/>
      <c r="DS56" s="356"/>
      <c r="DT56" s="356"/>
      <c r="DU56" s="356"/>
      <c r="DV56" s="356"/>
      <c r="DW56" s="356"/>
      <c r="DX56" s="356"/>
      <c r="DY56" s="356"/>
      <c r="DZ56" s="356"/>
      <c r="EA56" s="356"/>
      <c r="EB56" s="356"/>
      <c r="EC56" s="356"/>
      <c r="ED56" s="356"/>
      <c r="EE56" s="356"/>
      <c r="EF56" s="356"/>
      <c r="EG56" s="356"/>
      <c r="EH56" s="356"/>
      <c r="EI56" s="356"/>
      <c r="EJ56" s="356"/>
      <c r="EK56" s="356"/>
      <c r="EL56" s="356"/>
      <c r="EM56" s="356"/>
      <c r="EN56" s="356"/>
      <c r="EO56" s="356"/>
      <c r="EP56" s="356"/>
      <c r="EQ56" s="356"/>
      <c r="ER56" s="356"/>
      <c r="ES56" s="356"/>
      <c r="ET56" s="356"/>
      <c r="EU56" s="356"/>
      <c r="EV56" s="356"/>
      <c r="EW56" s="356"/>
      <c r="EX56" s="356"/>
      <c r="EY56" s="356"/>
      <c r="EZ56" s="356"/>
      <c r="FA56" s="356"/>
      <c r="FB56" s="356"/>
      <c r="FC56" s="356"/>
      <c r="FD56" s="356"/>
      <c r="FE56" s="356"/>
      <c r="FF56" s="356"/>
      <c r="FG56" s="356"/>
      <c r="FH56" s="356"/>
      <c r="FI56" s="356"/>
      <c r="FJ56" s="356"/>
      <c r="FK56" s="356"/>
      <c r="FL56" s="356"/>
      <c r="FM56" s="356"/>
      <c r="FN56" s="356"/>
      <c r="FO56" s="356"/>
      <c r="FP56" s="356"/>
      <c r="FQ56" s="356"/>
      <c r="FR56" s="356"/>
      <c r="FS56" s="356"/>
      <c r="FT56" s="356"/>
      <c r="FU56" s="356"/>
      <c r="FV56" s="356"/>
      <c r="FW56" s="356"/>
      <c r="FX56" s="356"/>
      <c r="FY56" s="356"/>
      <c r="FZ56" s="356"/>
      <c r="GA56" s="356"/>
      <c r="GB56" s="356"/>
      <c r="GC56" s="356"/>
      <c r="GD56" s="356"/>
      <c r="GE56" s="356"/>
      <c r="GF56" s="356"/>
      <c r="GG56" s="356"/>
      <c r="GH56" s="356"/>
      <c r="GI56" s="356"/>
      <c r="GJ56" s="356"/>
      <c r="GK56" s="356"/>
      <c r="GL56" s="356"/>
      <c r="GM56" s="356"/>
      <c r="GN56" s="356"/>
      <c r="GO56" s="356"/>
      <c r="GP56" s="356"/>
      <c r="GQ56" s="356"/>
      <c r="GR56" s="356"/>
      <c r="GS56" s="356"/>
      <c r="GT56" s="356"/>
      <c r="GU56" s="356"/>
      <c r="GV56" s="356"/>
      <c r="GW56" s="356"/>
      <c r="GX56" s="356"/>
      <c r="GY56" s="356"/>
      <c r="GZ56" s="356"/>
      <c r="HA56" s="356"/>
      <c r="HB56" s="356"/>
      <c r="HC56" s="356"/>
      <c r="HD56" s="356"/>
      <c r="HE56" s="356"/>
      <c r="HF56" s="356"/>
      <c r="HG56" s="356"/>
      <c r="HH56" s="356"/>
      <c r="HI56" s="356"/>
      <c r="HJ56" s="356"/>
      <c r="HK56" s="356"/>
      <c r="HL56" s="356"/>
      <c r="HM56" s="356"/>
      <c r="HN56" s="356"/>
      <c r="HO56" s="356"/>
      <c r="HP56" s="356"/>
      <c r="HQ56" s="356"/>
      <c r="HR56" s="356"/>
      <c r="HS56" s="356"/>
      <c r="HT56" s="356"/>
      <c r="HU56" s="356"/>
      <c r="HV56" s="356"/>
      <c r="HW56" s="356"/>
      <c r="HX56" s="356"/>
      <c r="HY56" s="356"/>
      <c r="HZ56" s="356"/>
      <c r="IA56" s="356"/>
      <c r="IB56" s="356"/>
      <c r="IC56" s="356"/>
      <c r="ID56" s="356"/>
      <c r="IE56" s="356"/>
      <c r="IF56" s="356"/>
      <c r="IG56" s="356"/>
      <c r="IH56" s="356"/>
      <c r="II56" s="356"/>
      <c r="IJ56" s="356"/>
      <c r="IK56" s="356"/>
      <c r="IL56" s="356"/>
      <c r="IM56" s="356"/>
      <c r="IN56" s="356"/>
      <c r="IO56" s="356"/>
      <c r="IP56" s="356"/>
      <c r="IQ56" s="356"/>
      <c r="IR56" s="356"/>
      <c r="IS56" s="356"/>
      <c r="IT56" s="356"/>
      <c r="IU56" s="356"/>
      <c r="IV56" s="356"/>
    </row>
    <row r="57" spans="1:256" ht="18" customHeight="1">
      <c r="A57" s="356"/>
      <c r="B57" s="251"/>
      <c r="C57" s="210"/>
      <c r="D57" s="252"/>
      <c r="E57" s="259"/>
      <c r="F57" s="324"/>
      <c r="G57" s="259"/>
      <c r="H57" s="16"/>
      <c r="I57" s="322" t="s">
        <v>150</v>
      </c>
      <c r="J57" s="322" t="s">
        <v>151</v>
      </c>
      <c r="K57" s="321"/>
      <c r="L57" s="265"/>
      <c r="M57" s="265"/>
      <c r="N57" s="265"/>
      <c r="O57" s="211"/>
      <c r="P57" s="257"/>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c r="AN57" s="356"/>
      <c r="AO57" s="356"/>
      <c r="AP57" s="356"/>
      <c r="AQ57" s="356"/>
      <c r="AR57" s="356"/>
      <c r="AS57" s="356"/>
      <c r="AT57" s="356"/>
      <c r="AU57" s="356"/>
      <c r="AV57" s="356"/>
      <c r="AW57" s="356"/>
      <c r="AX57" s="356"/>
      <c r="AY57" s="356"/>
      <c r="AZ57" s="356"/>
      <c r="BA57" s="356"/>
      <c r="BB57" s="356"/>
      <c r="BC57" s="356"/>
      <c r="BD57" s="356"/>
      <c r="BE57" s="356"/>
      <c r="BF57" s="356"/>
      <c r="BG57" s="356"/>
      <c r="BH57" s="356"/>
      <c r="BI57" s="356"/>
      <c r="BJ57" s="356"/>
      <c r="BK57" s="356"/>
      <c r="BL57" s="356"/>
      <c r="BM57" s="356"/>
      <c r="BN57" s="356"/>
      <c r="BO57" s="356"/>
      <c r="BP57" s="356"/>
      <c r="BQ57" s="356"/>
      <c r="BR57" s="356"/>
      <c r="BS57" s="356"/>
      <c r="BT57" s="356"/>
      <c r="BU57" s="356"/>
      <c r="BV57" s="356"/>
      <c r="BW57" s="356"/>
      <c r="BX57" s="356"/>
      <c r="BY57" s="356"/>
      <c r="BZ57" s="356"/>
      <c r="CA57" s="356"/>
      <c r="CB57" s="356"/>
      <c r="CC57" s="356"/>
      <c r="CD57" s="356"/>
      <c r="CE57" s="356"/>
      <c r="CF57" s="356"/>
      <c r="CG57" s="356"/>
      <c r="CH57" s="356"/>
      <c r="CI57" s="356"/>
      <c r="CJ57" s="356"/>
      <c r="CK57" s="356"/>
      <c r="CL57" s="356"/>
      <c r="CM57" s="356"/>
      <c r="CN57" s="356"/>
      <c r="CO57" s="356"/>
      <c r="CP57" s="356"/>
      <c r="CQ57" s="356"/>
      <c r="CR57" s="356"/>
      <c r="CS57" s="356"/>
      <c r="CT57" s="356"/>
      <c r="CU57" s="356"/>
      <c r="CV57" s="356"/>
      <c r="CW57" s="356"/>
      <c r="CX57" s="356"/>
      <c r="CY57" s="356"/>
      <c r="CZ57" s="356"/>
      <c r="DA57" s="356"/>
      <c r="DB57" s="356"/>
      <c r="DC57" s="356"/>
      <c r="DD57" s="356"/>
      <c r="DE57" s="356"/>
      <c r="DF57" s="356"/>
      <c r="DG57" s="356"/>
      <c r="DH57" s="356"/>
      <c r="DI57" s="356"/>
      <c r="DJ57" s="356"/>
      <c r="DK57" s="356"/>
      <c r="DL57" s="356"/>
      <c r="DM57" s="356"/>
      <c r="DN57" s="356"/>
      <c r="DO57" s="356"/>
      <c r="DP57" s="356"/>
      <c r="DQ57" s="356"/>
      <c r="DR57" s="356"/>
      <c r="DS57" s="356"/>
      <c r="DT57" s="356"/>
      <c r="DU57" s="356"/>
      <c r="DV57" s="356"/>
      <c r="DW57" s="356"/>
      <c r="DX57" s="356"/>
      <c r="DY57" s="356"/>
      <c r="DZ57" s="356"/>
      <c r="EA57" s="356"/>
      <c r="EB57" s="356"/>
      <c r="EC57" s="356"/>
      <c r="ED57" s="356"/>
      <c r="EE57" s="356"/>
      <c r="EF57" s="356"/>
      <c r="EG57" s="356"/>
      <c r="EH57" s="356"/>
      <c r="EI57" s="356"/>
      <c r="EJ57" s="356"/>
      <c r="EK57" s="356"/>
      <c r="EL57" s="356"/>
      <c r="EM57" s="356"/>
      <c r="EN57" s="356"/>
      <c r="EO57" s="356"/>
      <c r="EP57" s="356"/>
      <c r="EQ57" s="356"/>
      <c r="ER57" s="356"/>
      <c r="ES57" s="356"/>
      <c r="ET57" s="356"/>
      <c r="EU57" s="356"/>
      <c r="EV57" s="356"/>
      <c r="EW57" s="356"/>
      <c r="EX57" s="356"/>
      <c r="EY57" s="356"/>
      <c r="EZ57" s="356"/>
      <c r="FA57" s="356"/>
      <c r="FB57" s="356"/>
      <c r="FC57" s="356"/>
      <c r="FD57" s="356"/>
      <c r="FE57" s="356"/>
      <c r="FF57" s="356"/>
      <c r="FG57" s="356"/>
      <c r="FH57" s="356"/>
      <c r="FI57" s="356"/>
      <c r="FJ57" s="356"/>
      <c r="FK57" s="356"/>
      <c r="FL57" s="356"/>
      <c r="FM57" s="356"/>
      <c r="FN57" s="356"/>
      <c r="FO57" s="356"/>
      <c r="FP57" s="356"/>
      <c r="FQ57" s="356"/>
      <c r="FR57" s="356"/>
      <c r="FS57" s="356"/>
      <c r="FT57" s="356"/>
      <c r="FU57" s="356"/>
      <c r="FV57" s="356"/>
      <c r="FW57" s="356"/>
      <c r="FX57" s="356"/>
      <c r="FY57" s="356"/>
      <c r="FZ57" s="356"/>
      <c r="GA57" s="356"/>
      <c r="GB57" s="356"/>
      <c r="GC57" s="356"/>
      <c r="GD57" s="356"/>
      <c r="GE57" s="356"/>
      <c r="GF57" s="356"/>
      <c r="GG57" s="356"/>
      <c r="GH57" s="356"/>
      <c r="GI57" s="356"/>
      <c r="GJ57" s="356"/>
      <c r="GK57" s="356"/>
      <c r="GL57" s="356"/>
      <c r="GM57" s="356"/>
      <c r="GN57" s="356"/>
      <c r="GO57" s="356"/>
      <c r="GP57" s="356"/>
      <c r="GQ57" s="356"/>
      <c r="GR57" s="356"/>
      <c r="GS57" s="356"/>
      <c r="GT57" s="356"/>
      <c r="GU57" s="356"/>
      <c r="GV57" s="356"/>
      <c r="GW57" s="356"/>
      <c r="GX57" s="356"/>
      <c r="GY57" s="356"/>
      <c r="GZ57" s="356"/>
      <c r="HA57" s="356"/>
      <c r="HB57" s="356"/>
      <c r="HC57" s="356"/>
      <c r="HD57" s="356"/>
      <c r="HE57" s="356"/>
      <c r="HF57" s="356"/>
      <c r="HG57" s="356"/>
      <c r="HH57" s="356"/>
      <c r="HI57" s="356"/>
      <c r="HJ57" s="356"/>
      <c r="HK57" s="356"/>
      <c r="HL57" s="356"/>
      <c r="HM57" s="356"/>
      <c r="HN57" s="356"/>
      <c r="HO57" s="356"/>
      <c r="HP57" s="356"/>
      <c r="HQ57" s="356"/>
      <c r="HR57" s="356"/>
      <c r="HS57" s="356"/>
      <c r="HT57" s="356"/>
      <c r="HU57" s="356"/>
      <c r="HV57" s="356"/>
      <c r="HW57" s="356"/>
      <c r="HX57" s="356"/>
      <c r="HY57" s="356"/>
      <c r="HZ57" s="356"/>
      <c r="IA57" s="356"/>
      <c r="IB57" s="356"/>
      <c r="IC57" s="356"/>
      <c r="ID57" s="356"/>
      <c r="IE57" s="356"/>
      <c r="IF57" s="356"/>
      <c r="IG57" s="356"/>
      <c r="IH57" s="356"/>
      <c r="II57" s="356"/>
      <c r="IJ57" s="356"/>
      <c r="IK57" s="356"/>
      <c r="IL57" s="356"/>
      <c r="IM57" s="356"/>
      <c r="IN57" s="356"/>
      <c r="IO57" s="356"/>
      <c r="IP57" s="356"/>
      <c r="IQ57" s="356"/>
      <c r="IR57" s="356"/>
      <c r="IS57" s="356"/>
      <c r="IT57" s="356"/>
      <c r="IU57" s="356"/>
      <c r="IV57" s="356"/>
    </row>
    <row r="58" spans="1:256" ht="14.25">
      <c r="A58" s="356"/>
      <c r="B58" s="251"/>
      <c r="C58" s="210"/>
      <c r="D58" s="252"/>
      <c r="E58" s="252"/>
      <c r="F58" s="324"/>
      <c r="G58" s="259"/>
      <c r="H58" s="16"/>
      <c r="I58" s="133" t="s">
        <v>202</v>
      </c>
      <c r="J58" s="133" t="s">
        <v>202</v>
      </c>
      <c r="K58" s="321"/>
      <c r="L58" s="265"/>
      <c r="M58" s="265"/>
      <c r="N58" s="265"/>
      <c r="O58" s="211"/>
      <c r="P58" s="257"/>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M58" s="356"/>
      <c r="AN58" s="356"/>
      <c r="AO58" s="356"/>
      <c r="AP58" s="356"/>
      <c r="AQ58" s="356"/>
      <c r="AR58" s="356"/>
      <c r="AS58" s="356"/>
      <c r="AT58" s="356"/>
      <c r="AU58" s="356"/>
      <c r="AV58" s="356"/>
      <c r="AW58" s="356"/>
      <c r="AX58" s="356"/>
      <c r="AY58" s="356"/>
      <c r="AZ58" s="356"/>
      <c r="BA58" s="356"/>
      <c r="BB58" s="356"/>
      <c r="BC58" s="356"/>
      <c r="BD58" s="356"/>
      <c r="BE58" s="356"/>
      <c r="BF58" s="356"/>
      <c r="BG58" s="356"/>
      <c r="BH58" s="356"/>
      <c r="BI58" s="356"/>
      <c r="BJ58" s="356"/>
      <c r="BK58" s="356"/>
      <c r="BL58" s="356"/>
      <c r="BM58" s="356"/>
      <c r="BN58" s="356"/>
      <c r="BO58" s="356"/>
      <c r="BP58" s="356"/>
      <c r="BQ58" s="356"/>
      <c r="BR58" s="356"/>
      <c r="BS58" s="356"/>
      <c r="BT58" s="356"/>
      <c r="BU58" s="356"/>
      <c r="BV58" s="356"/>
      <c r="BW58" s="356"/>
      <c r="BX58" s="356"/>
      <c r="BY58" s="356"/>
      <c r="BZ58" s="356"/>
      <c r="CA58" s="356"/>
      <c r="CB58" s="356"/>
      <c r="CC58" s="356"/>
      <c r="CD58" s="356"/>
      <c r="CE58" s="356"/>
      <c r="CF58" s="356"/>
      <c r="CG58" s="356"/>
      <c r="CH58" s="356"/>
      <c r="CI58" s="356"/>
      <c r="CJ58" s="356"/>
      <c r="CK58" s="356"/>
      <c r="CL58" s="356"/>
      <c r="CM58" s="356"/>
      <c r="CN58" s="356"/>
      <c r="CO58" s="356"/>
      <c r="CP58" s="356"/>
      <c r="CQ58" s="356"/>
      <c r="CR58" s="356"/>
      <c r="CS58" s="356"/>
      <c r="CT58" s="356"/>
      <c r="CU58" s="356"/>
      <c r="CV58" s="356"/>
      <c r="CW58" s="356"/>
      <c r="CX58" s="356"/>
      <c r="CY58" s="356"/>
      <c r="CZ58" s="356"/>
      <c r="DA58" s="356"/>
      <c r="DB58" s="356"/>
      <c r="DC58" s="356"/>
      <c r="DD58" s="356"/>
      <c r="DE58" s="356"/>
      <c r="DF58" s="356"/>
      <c r="DG58" s="356"/>
      <c r="DH58" s="356"/>
      <c r="DI58" s="356"/>
      <c r="DJ58" s="356"/>
      <c r="DK58" s="356"/>
      <c r="DL58" s="356"/>
      <c r="DM58" s="356"/>
      <c r="DN58" s="356"/>
      <c r="DO58" s="356"/>
      <c r="DP58" s="356"/>
      <c r="DQ58" s="356"/>
      <c r="DR58" s="356"/>
      <c r="DS58" s="356"/>
      <c r="DT58" s="356"/>
      <c r="DU58" s="356"/>
      <c r="DV58" s="356"/>
      <c r="DW58" s="356"/>
      <c r="DX58" s="356"/>
      <c r="DY58" s="356"/>
      <c r="DZ58" s="356"/>
      <c r="EA58" s="356"/>
      <c r="EB58" s="356"/>
      <c r="EC58" s="356"/>
      <c r="ED58" s="356"/>
      <c r="EE58" s="356"/>
      <c r="EF58" s="356"/>
      <c r="EG58" s="356"/>
      <c r="EH58" s="356"/>
      <c r="EI58" s="356"/>
      <c r="EJ58" s="356"/>
      <c r="EK58" s="356"/>
      <c r="EL58" s="356"/>
      <c r="EM58" s="356"/>
      <c r="EN58" s="356"/>
      <c r="EO58" s="356"/>
      <c r="EP58" s="356"/>
      <c r="EQ58" s="356"/>
      <c r="ER58" s="356"/>
      <c r="ES58" s="356"/>
      <c r="ET58" s="356"/>
      <c r="EU58" s="356"/>
      <c r="EV58" s="356"/>
      <c r="EW58" s="356"/>
      <c r="EX58" s="356"/>
      <c r="EY58" s="356"/>
      <c r="EZ58" s="356"/>
      <c r="FA58" s="356"/>
      <c r="FB58" s="356"/>
      <c r="FC58" s="356"/>
      <c r="FD58" s="356"/>
      <c r="FE58" s="356"/>
      <c r="FF58" s="356"/>
      <c r="FG58" s="356"/>
      <c r="FH58" s="356"/>
      <c r="FI58" s="356"/>
      <c r="FJ58" s="356"/>
      <c r="FK58" s="356"/>
      <c r="FL58" s="356"/>
      <c r="FM58" s="356"/>
      <c r="FN58" s="356"/>
      <c r="FO58" s="356"/>
      <c r="FP58" s="356"/>
      <c r="FQ58" s="356"/>
      <c r="FR58" s="356"/>
      <c r="FS58" s="356"/>
      <c r="FT58" s="356"/>
      <c r="FU58" s="356"/>
      <c r="FV58" s="356"/>
      <c r="FW58" s="356"/>
      <c r="FX58" s="356"/>
      <c r="FY58" s="356"/>
      <c r="FZ58" s="356"/>
      <c r="GA58" s="356"/>
      <c r="GB58" s="356"/>
      <c r="GC58" s="356"/>
      <c r="GD58" s="356"/>
      <c r="GE58" s="356"/>
      <c r="GF58" s="356"/>
      <c r="GG58" s="356"/>
      <c r="GH58" s="356"/>
      <c r="GI58" s="356"/>
      <c r="GJ58" s="356"/>
      <c r="GK58" s="356"/>
      <c r="GL58" s="356"/>
      <c r="GM58" s="356"/>
      <c r="GN58" s="356"/>
      <c r="GO58" s="356"/>
      <c r="GP58" s="356"/>
      <c r="GQ58" s="356"/>
      <c r="GR58" s="356"/>
      <c r="GS58" s="356"/>
      <c r="GT58" s="356"/>
      <c r="GU58" s="356"/>
      <c r="GV58" s="356"/>
      <c r="GW58" s="356"/>
      <c r="GX58" s="356"/>
      <c r="GY58" s="356"/>
      <c r="GZ58" s="356"/>
      <c r="HA58" s="356"/>
      <c r="HB58" s="356"/>
      <c r="HC58" s="356"/>
      <c r="HD58" s="356"/>
      <c r="HE58" s="356"/>
      <c r="HF58" s="356"/>
      <c r="HG58" s="356"/>
      <c r="HH58" s="356"/>
      <c r="HI58" s="356"/>
      <c r="HJ58" s="356"/>
      <c r="HK58" s="356"/>
      <c r="HL58" s="356"/>
      <c r="HM58" s="356"/>
      <c r="HN58" s="356"/>
      <c r="HO58" s="356"/>
      <c r="HP58" s="356"/>
      <c r="HQ58" s="356"/>
      <c r="HR58" s="356"/>
      <c r="HS58" s="356"/>
      <c r="HT58" s="356"/>
      <c r="HU58" s="356"/>
      <c r="HV58" s="356"/>
      <c r="HW58" s="356"/>
      <c r="HX58" s="356"/>
      <c r="HY58" s="356"/>
      <c r="HZ58" s="356"/>
      <c r="IA58" s="356"/>
      <c r="IB58" s="356"/>
      <c r="IC58" s="356"/>
      <c r="ID58" s="356"/>
      <c r="IE58" s="356"/>
      <c r="IF58" s="356"/>
      <c r="IG58" s="356"/>
      <c r="IH58" s="356"/>
      <c r="II58" s="356"/>
      <c r="IJ58" s="356"/>
      <c r="IK58" s="356"/>
      <c r="IL58" s="356"/>
      <c r="IM58" s="356"/>
      <c r="IN58" s="356"/>
      <c r="IO58" s="356"/>
      <c r="IP58" s="356"/>
      <c r="IQ58" s="356"/>
      <c r="IR58" s="356"/>
      <c r="IS58" s="356"/>
      <c r="IT58" s="356"/>
      <c r="IU58" s="356"/>
      <c r="IV58" s="356"/>
    </row>
    <row r="59" spans="1:256" ht="18" customHeight="1">
      <c r="A59" s="356"/>
      <c r="B59" s="251"/>
      <c r="C59" s="210"/>
      <c r="D59" s="252"/>
      <c r="E59" s="325" t="s">
        <v>208</v>
      </c>
      <c r="F59" s="324"/>
      <c r="G59" s="259"/>
      <c r="H59" s="321"/>
      <c r="I59" s="275" t="e">
        <f>CO2データ!I260</f>
        <v>#REF!</v>
      </c>
      <c r="J59" s="275" t="e">
        <f>CO2データ!I259</f>
        <v>#REF!</v>
      </c>
      <c r="K59" s="260">
        <f>K55</f>
        <v>5.4560734426229503E-2</v>
      </c>
      <c r="L59" s="265"/>
      <c r="M59" s="275" t="e">
        <f>J59*K59</f>
        <v>#REF!</v>
      </c>
      <c r="N59" s="265"/>
      <c r="O59" s="211"/>
      <c r="P59" s="323" t="e">
        <f>I59*K59</f>
        <v>#REF!</v>
      </c>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6"/>
      <c r="AY59" s="356"/>
      <c r="AZ59" s="356"/>
      <c r="BA59" s="356"/>
      <c r="BB59" s="356"/>
      <c r="BC59" s="356"/>
      <c r="BD59" s="356"/>
      <c r="BE59" s="356"/>
      <c r="BF59" s="356"/>
      <c r="BG59" s="356"/>
      <c r="BH59" s="356"/>
      <c r="BI59" s="356"/>
      <c r="BJ59" s="356"/>
      <c r="BK59" s="356"/>
      <c r="BL59" s="356"/>
      <c r="BM59" s="356"/>
      <c r="BN59" s="356"/>
      <c r="BO59" s="356"/>
      <c r="BP59" s="356"/>
      <c r="BQ59" s="356"/>
      <c r="BR59" s="356"/>
      <c r="BS59" s="356"/>
      <c r="BT59" s="356"/>
      <c r="BU59" s="356"/>
      <c r="BV59" s="356"/>
      <c r="BW59" s="356"/>
      <c r="BX59" s="356"/>
      <c r="BY59" s="356"/>
      <c r="BZ59" s="356"/>
      <c r="CA59" s="356"/>
      <c r="CB59" s="356"/>
      <c r="CC59" s="356"/>
      <c r="CD59" s="356"/>
      <c r="CE59" s="356"/>
      <c r="CF59" s="356"/>
      <c r="CG59" s="356"/>
      <c r="CH59" s="356"/>
      <c r="CI59" s="356"/>
      <c r="CJ59" s="356"/>
      <c r="CK59" s="356"/>
      <c r="CL59" s="356"/>
      <c r="CM59" s="356"/>
      <c r="CN59" s="356"/>
      <c r="CO59" s="356"/>
      <c r="CP59" s="356"/>
      <c r="CQ59" s="356"/>
      <c r="CR59" s="356"/>
      <c r="CS59" s="356"/>
      <c r="CT59" s="356"/>
      <c r="CU59" s="356"/>
      <c r="CV59" s="356"/>
      <c r="CW59" s="356"/>
      <c r="CX59" s="356"/>
      <c r="CY59" s="356"/>
      <c r="CZ59" s="356"/>
      <c r="DA59" s="356"/>
      <c r="DB59" s="356"/>
      <c r="DC59" s="356"/>
      <c r="DD59" s="356"/>
      <c r="DE59" s="356"/>
      <c r="DF59" s="356"/>
      <c r="DG59" s="356"/>
      <c r="DH59" s="356"/>
      <c r="DI59" s="356"/>
      <c r="DJ59" s="356"/>
      <c r="DK59" s="356"/>
      <c r="DL59" s="356"/>
      <c r="DM59" s="356"/>
      <c r="DN59" s="356"/>
      <c r="DO59" s="356"/>
      <c r="DP59" s="356"/>
      <c r="DQ59" s="356"/>
      <c r="DR59" s="356"/>
      <c r="DS59" s="356"/>
      <c r="DT59" s="356"/>
      <c r="DU59" s="356"/>
      <c r="DV59" s="356"/>
      <c r="DW59" s="356"/>
      <c r="DX59" s="356"/>
      <c r="DY59" s="356"/>
      <c r="DZ59" s="356"/>
      <c r="EA59" s="356"/>
      <c r="EB59" s="356"/>
      <c r="EC59" s="356"/>
      <c r="ED59" s="356"/>
      <c r="EE59" s="356"/>
      <c r="EF59" s="356"/>
      <c r="EG59" s="356"/>
      <c r="EH59" s="356"/>
      <c r="EI59" s="356"/>
      <c r="EJ59" s="356"/>
      <c r="EK59" s="356"/>
      <c r="EL59" s="356"/>
      <c r="EM59" s="356"/>
      <c r="EN59" s="356"/>
      <c r="EO59" s="356"/>
      <c r="EP59" s="356"/>
      <c r="EQ59" s="356"/>
      <c r="ER59" s="356"/>
      <c r="ES59" s="356"/>
      <c r="ET59" s="356"/>
      <c r="EU59" s="356"/>
      <c r="EV59" s="356"/>
      <c r="EW59" s="356"/>
      <c r="EX59" s="356"/>
      <c r="EY59" s="356"/>
      <c r="EZ59" s="356"/>
      <c r="FA59" s="356"/>
      <c r="FB59" s="356"/>
      <c r="FC59" s="356"/>
      <c r="FD59" s="356"/>
      <c r="FE59" s="356"/>
      <c r="FF59" s="356"/>
      <c r="FG59" s="356"/>
      <c r="FH59" s="356"/>
      <c r="FI59" s="356"/>
      <c r="FJ59" s="356"/>
      <c r="FK59" s="356"/>
      <c r="FL59" s="356"/>
      <c r="FM59" s="356"/>
      <c r="FN59" s="356"/>
      <c r="FO59" s="356"/>
      <c r="FP59" s="356"/>
      <c r="FQ59" s="356"/>
      <c r="FR59" s="356"/>
      <c r="FS59" s="356"/>
      <c r="FT59" s="356"/>
      <c r="FU59" s="356"/>
      <c r="FV59" s="356"/>
      <c r="FW59" s="356"/>
      <c r="FX59" s="356"/>
      <c r="FY59" s="356"/>
      <c r="FZ59" s="356"/>
      <c r="GA59" s="356"/>
      <c r="GB59" s="356"/>
      <c r="GC59" s="356"/>
      <c r="GD59" s="356"/>
      <c r="GE59" s="356"/>
      <c r="GF59" s="356"/>
      <c r="GG59" s="356"/>
      <c r="GH59" s="356"/>
      <c r="GI59" s="356"/>
      <c r="GJ59" s="356"/>
      <c r="GK59" s="356"/>
      <c r="GL59" s="356"/>
      <c r="GM59" s="356"/>
      <c r="GN59" s="356"/>
      <c r="GO59" s="356"/>
      <c r="GP59" s="356"/>
      <c r="GQ59" s="356"/>
      <c r="GR59" s="356"/>
      <c r="GS59" s="356"/>
      <c r="GT59" s="356"/>
      <c r="GU59" s="356"/>
      <c r="GV59" s="356"/>
      <c r="GW59" s="356"/>
      <c r="GX59" s="356"/>
      <c r="GY59" s="356"/>
      <c r="GZ59" s="356"/>
      <c r="HA59" s="356"/>
      <c r="HB59" s="356"/>
      <c r="HC59" s="356"/>
      <c r="HD59" s="356"/>
      <c r="HE59" s="356"/>
      <c r="HF59" s="356"/>
      <c r="HG59" s="356"/>
      <c r="HH59" s="356"/>
      <c r="HI59" s="356"/>
      <c r="HJ59" s="356"/>
      <c r="HK59" s="356"/>
      <c r="HL59" s="356"/>
      <c r="HM59" s="356"/>
      <c r="HN59" s="356"/>
      <c r="HO59" s="356"/>
      <c r="HP59" s="356"/>
      <c r="HQ59" s="356"/>
      <c r="HR59" s="356"/>
      <c r="HS59" s="356"/>
      <c r="HT59" s="356"/>
      <c r="HU59" s="356"/>
      <c r="HV59" s="356"/>
      <c r="HW59" s="356"/>
      <c r="HX59" s="356"/>
      <c r="HY59" s="356"/>
      <c r="HZ59" s="356"/>
      <c r="IA59" s="356"/>
      <c r="IB59" s="356"/>
      <c r="IC59" s="356"/>
      <c r="ID59" s="356"/>
      <c r="IE59" s="356"/>
      <c r="IF59" s="356"/>
      <c r="IG59" s="356"/>
      <c r="IH59" s="356"/>
      <c r="II59" s="356"/>
      <c r="IJ59" s="356"/>
      <c r="IK59" s="356"/>
      <c r="IL59" s="356"/>
      <c r="IM59" s="356"/>
      <c r="IN59" s="356"/>
      <c r="IO59" s="356"/>
      <c r="IP59" s="356"/>
      <c r="IQ59" s="356"/>
      <c r="IR59" s="356"/>
      <c r="IS59" s="356"/>
      <c r="IT59" s="356"/>
      <c r="IU59" s="356"/>
      <c r="IV59" s="356"/>
    </row>
    <row r="60" spans="1:256" ht="18" customHeight="1">
      <c r="A60" s="356"/>
      <c r="B60" s="251"/>
      <c r="C60" s="210"/>
      <c r="D60" s="252"/>
      <c r="E60" s="259"/>
      <c r="F60" s="262"/>
      <c r="G60" s="259"/>
      <c r="H60" s="263"/>
      <c r="I60" s="264"/>
      <c r="J60" s="259"/>
      <c r="K60" s="265"/>
      <c r="L60" s="265"/>
      <c r="M60" s="265"/>
      <c r="N60" s="265"/>
      <c r="O60" s="211"/>
      <c r="P60" s="257"/>
      <c r="Q60" s="356"/>
      <c r="R60" s="356"/>
      <c r="S60" s="356"/>
      <c r="T60" s="356"/>
      <c r="U60" s="356"/>
      <c r="V60" s="356"/>
      <c r="W60" s="356"/>
      <c r="X60" s="356"/>
      <c r="Y60" s="356"/>
      <c r="Z60" s="356"/>
      <c r="AA60" s="356"/>
      <c r="AB60" s="356"/>
      <c r="AC60" s="356"/>
      <c r="AD60" s="356"/>
      <c r="AE60" s="356"/>
      <c r="AF60" s="356"/>
      <c r="AG60" s="356"/>
      <c r="AH60" s="356"/>
      <c r="AI60" s="356"/>
      <c r="AJ60" s="356"/>
      <c r="AK60" s="356"/>
      <c r="AL60" s="356"/>
      <c r="AM60" s="356"/>
      <c r="AN60" s="356"/>
      <c r="AO60" s="356"/>
      <c r="AP60" s="356"/>
      <c r="AQ60" s="356"/>
      <c r="AR60" s="356"/>
      <c r="AS60" s="356"/>
      <c r="AT60" s="356"/>
      <c r="AU60" s="356"/>
      <c r="AV60" s="356"/>
      <c r="AW60" s="356"/>
      <c r="AX60" s="356"/>
      <c r="AY60" s="356"/>
      <c r="AZ60" s="356"/>
      <c r="BA60" s="356"/>
      <c r="BB60" s="356"/>
      <c r="BC60" s="356"/>
      <c r="BD60" s="356"/>
      <c r="BE60" s="356"/>
      <c r="BF60" s="356"/>
      <c r="BG60" s="356"/>
      <c r="BH60" s="356"/>
      <c r="BI60" s="356"/>
      <c r="BJ60" s="356"/>
      <c r="BK60" s="356"/>
      <c r="BL60" s="356"/>
      <c r="BM60" s="356"/>
      <c r="BN60" s="356"/>
      <c r="BO60" s="356"/>
      <c r="BP60" s="356"/>
      <c r="BQ60" s="356"/>
      <c r="BR60" s="356"/>
      <c r="BS60" s="356"/>
      <c r="BT60" s="356"/>
      <c r="BU60" s="356"/>
      <c r="BV60" s="356"/>
      <c r="BW60" s="356"/>
      <c r="BX60" s="356"/>
      <c r="BY60" s="356"/>
      <c r="BZ60" s="356"/>
      <c r="CA60" s="356"/>
      <c r="CB60" s="356"/>
      <c r="CC60" s="356"/>
      <c r="CD60" s="356"/>
      <c r="CE60" s="356"/>
      <c r="CF60" s="356"/>
      <c r="CG60" s="356"/>
      <c r="CH60" s="356"/>
      <c r="CI60" s="356"/>
      <c r="CJ60" s="356"/>
      <c r="CK60" s="356"/>
      <c r="CL60" s="356"/>
      <c r="CM60" s="356"/>
      <c r="CN60" s="356"/>
      <c r="CO60" s="356"/>
      <c r="CP60" s="356"/>
      <c r="CQ60" s="356"/>
      <c r="CR60" s="356"/>
      <c r="CS60" s="356"/>
      <c r="CT60" s="356"/>
      <c r="CU60" s="356"/>
      <c r="CV60" s="356"/>
      <c r="CW60" s="356"/>
      <c r="CX60" s="356"/>
      <c r="CY60" s="356"/>
      <c r="CZ60" s="356"/>
      <c r="DA60" s="356"/>
      <c r="DB60" s="356"/>
      <c r="DC60" s="356"/>
      <c r="DD60" s="356"/>
      <c r="DE60" s="356"/>
      <c r="DF60" s="356"/>
      <c r="DG60" s="356"/>
      <c r="DH60" s="356"/>
      <c r="DI60" s="356"/>
      <c r="DJ60" s="356"/>
      <c r="DK60" s="356"/>
      <c r="DL60" s="356"/>
      <c r="DM60" s="356"/>
      <c r="DN60" s="356"/>
      <c r="DO60" s="356"/>
      <c r="DP60" s="356"/>
      <c r="DQ60" s="356"/>
      <c r="DR60" s="356"/>
      <c r="DS60" s="356"/>
      <c r="DT60" s="356"/>
      <c r="DU60" s="356"/>
      <c r="DV60" s="356"/>
      <c r="DW60" s="356"/>
      <c r="DX60" s="356"/>
      <c r="DY60" s="356"/>
      <c r="DZ60" s="356"/>
      <c r="EA60" s="356"/>
      <c r="EB60" s="356"/>
      <c r="EC60" s="356"/>
      <c r="ED60" s="356"/>
      <c r="EE60" s="356"/>
      <c r="EF60" s="356"/>
      <c r="EG60" s="356"/>
      <c r="EH60" s="356"/>
      <c r="EI60" s="356"/>
      <c r="EJ60" s="356"/>
      <c r="EK60" s="356"/>
      <c r="EL60" s="356"/>
      <c r="EM60" s="356"/>
      <c r="EN60" s="356"/>
      <c r="EO60" s="356"/>
      <c r="EP60" s="356"/>
      <c r="EQ60" s="356"/>
      <c r="ER60" s="356"/>
      <c r="ES60" s="356"/>
      <c r="ET60" s="356"/>
      <c r="EU60" s="356"/>
      <c r="EV60" s="356"/>
      <c r="EW60" s="356"/>
      <c r="EX60" s="356"/>
      <c r="EY60" s="356"/>
      <c r="EZ60" s="356"/>
      <c r="FA60" s="356"/>
      <c r="FB60" s="356"/>
      <c r="FC60" s="356"/>
      <c r="FD60" s="356"/>
      <c r="FE60" s="356"/>
      <c r="FF60" s="356"/>
      <c r="FG60" s="356"/>
      <c r="FH60" s="356"/>
      <c r="FI60" s="356"/>
      <c r="FJ60" s="356"/>
      <c r="FK60" s="356"/>
      <c r="FL60" s="356"/>
      <c r="FM60" s="356"/>
      <c r="FN60" s="356"/>
      <c r="FO60" s="356"/>
      <c r="FP60" s="356"/>
      <c r="FQ60" s="356"/>
      <c r="FR60" s="356"/>
      <c r="FS60" s="356"/>
      <c r="FT60" s="356"/>
      <c r="FU60" s="356"/>
      <c r="FV60" s="356"/>
      <c r="FW60" s="356"/>
      <c r="FX60" s="356"/>
      <c r="FY60" s="356"/>
      <c r="FZ60" s="356"/>
      <c r="GA60" s="356"/>
      <c r="GB60" s="356"/>
      <c r="GC60" s="356"/>
      <c r="GD60" s="356"/>
      <c r="GE60" s="356"/>
      <c r="GF60" s="356"/>
      <c r="GG60" s="356"/>
      <c r="GH60" s="356"/>
      <c r="GI60" s="356"/>
      <c r="GJ60" s="356"/>
      <c r="GK60" s="356"/>
      <c r="GL60" s="356"/>
      <c r="GM60" s="356"/>
      <c r="GN60" s="356"/>
      <c r="GO60" s="356"/>
      <c r="GP60" s="356"/>
      <c r="GQ60" s="356"/>
      <c r="GR60" s="356"/>
      <c r="GS60" s="356"/>
      <c r="GT60" s="356"/>
      <c r="GU60" s="356"/>
      <c r="GV60" s="356"/>
      <c r="GW60" s="356"/>
      <c r="GX60" s="356"/>
      <c r="GY60" s="356"/>
      <c r="GZ60" s="356"/>
      <c r="HA60" s="356"/>
      <c r="HB60" s="356"/>
      <c r="HC60" s="356"/>
      <c r="HD60" s="356"/>
      <c r="HE60" s="356"/>
      <c r="HF60" s="356"/>
      <c r="HG60" s="356"/>
      <c r="HH60" s="356"/>
      <c r="HI60" s="356"/>
      <c r="HJ60" s="356"/>
      <c r="HK60" s="356"/>
      <c r="HL60" s="356"/>
      <c r="HM60" s="356"/>
      <c r="HN60" s="356"/>
      <c r="HO60" s="356"/>
      <c r="HP60" s="356"/>
      <c r="HQ60" s="356"/>
      <c r="HR60" s="356"/>
      <c r="HS60" s="356"/>
      <c r="HT60" s="356"/>
      <c r="HU60" s="356"/>
      <c r="HV60" s="356"/>
      <c r="HW60" s="356"/>
      <c r="HX60" s="356"/>
      <c r="HY60" s="356"/>
      <c r="HZ60" s="356"/>
      <c r="IA60" s="356"/>
      <c r="IB60" s="356"/>
      <c r="IC60" s="356"/>
      <c r="ID60" s="356"/>
      <c r="IE60" s="356"/>
      <c r="IF60" s="356"/>
      <c r="IG60" s="356"/>
      <c r="IH60" s="356"/>
      <c r="II60" s="356"/>
      <c r="IJ60" s="356"/>
      <c r="IK60" s="356"/>
      <c r="IL60" s="356"/>
      <c r="IM60" s="356"/>
      <c r="IN60" s="356"/>
      <c r="IO60" s="356"/>
      <c r="IP60" s="356"/>
      <c r="IQ60" s="356"/>
      <c r="IR60" s="356"/>
      <c r="IS60" s="356"/>
      <c r="IT60" s="356"/>
      <c r="IU60" s="356"/>
      <c r="IV60" s="356"/>
    </row>
    <row r="61" spans="1:256" ht="18" customHeight="1">
      <c r="A61" s="356"/>
      <c r="B61" s="251"/>
      <c r="C61" s="210"/>
      <c r="D61" s="252"/>
      <c r="E61" s="259"/>
      <c r="F61" s="121" t="s">
        <v>68</v>
      </c>
      <c r="G61" s="122" t="s">
        <v>69</v>
      </c>
      <c r="H61" s="266"/>
      <c r="I61" s="121" t="s">
        <v>70</v>
      </c>
      <c r="J61" s="121" t="s">
        <v>40</v>
      </c>
      <c r="K61" s="121" t="s">
        <v>71</v>
      </c>
      <c r="L61" s="267" t="s">
        <v>72</v>
      </c>
      <c r="M61" s="121" t="s">
        <v>73</v>
      </c>
      <c r="N61" s="265"/>
      <c r="O61" s="267" t="s">
        <v>74</v>
      </c>
      <c r="P61" s="123" t="s">
        <v>73</v>
      </c>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6"/>
      <c r="AY61" s="356"/>
      <c r="AZ61" s="356"/>
      <c r="BA61" s="356"/>
      <c r="BB61" s="356"/>
      <c r="BC61" s="356"/>
      <c r="BD61" s="356"/>
      <c r="BE61" s="356"/>
      <c r="BF61" s="356"/>
      <c r="BG61" s="356"/>
      <c r="BH61" s="356"/>
      <c r="BI61" s="356"/>
      <c r="BJ61" s="356"/>
      <c r="BK61" s="356"/>
      <c r="BL61" s="356"/>
      <c r="BM61" s="356"/>
      <c r="BN61" s="356"/>
      <c r="BO61" s="356"/>
      <c r="BP61" s="356"/>
      <c r="BQ61" s="356"/>
      <c r="BR61" s="356"/>
      <c r="BS61" s="356"/>
      <c r="BT61" s="356"/>
      <c r="BU61" s="356"/>
      <c r="BV61" s="356"/>
      <c r="BW61" s="356"/>
      <c r="BX61" s="356"/>
      <c r="BY61" s="356"/>
      <c r="BZ61" s="356"/>
      <c r="CA61" s="356"/>
      <c r="CB61" s="356"/>
      <c r="CC61" s="356"/>
      <c r="CD61" s="356"/>
      <c r="CE61" s="356"/>
      <c r="CF61" s="356"/>
      <c r="CG61" s="356"/>
      <c r="CH61" s="356"/>
      <c r="CI61" s="356"/>
      <c r="CJ61" s="356"/>
      <c r="CK61" s="356"/>
      <c r="CL61" s="356"/>
      <c r="CM61" s="356"/>
      <c r="CN61" s="356"/>
      <c r="CO61" s="356"/>
      <c r="CP61" s="356"/>
      <c r="CQ61" s="356"/>
      <c r="CR61" s="356"/>
      <c r="CS61" s="356"/>
      <c r="CT61" s="356"/>
      <c r="CU61" s="356"/>
      <c r="CV61" s="356"/>
      <c r="CW61" s="356"/>
      <c r="CX61" s="356"/>
      <c r="CY61" s="356"/>
      <c r="CZ61" s="356"/>
      <c r="DA61" s="356"/>
      <c r="DB61" s="356"/>
      <c r="DC61" s="356"/>
      <c r="DD61" s="356"/>
      <c r="DE61" s="356"/>
      <c r="DF61" s="356"/>
      <c r="DG61" s="356"/>
      <c r="DH61" s="356"/>
      <c r="DI61" s="356"/>
      <c r="DJ61" s="356"/>
      <c r="DK61" s="356"/>
      <c r="DL61" s="356"/>
      <c r="DM61" s="356"/>
      <c r="DN61" s="356"/>
      <c r="DO61" s="356"/>
      <c r="DP61" s="356"/>
      <c r="DQ61" s="356"/>
      <c r="DR61" s="356"/>
      <c r="DS61" s="356"/>
      <c r="DT61" s="356"/>
      <c r="DU61" s="356"/>
      <c r="DV61" s="356"/>
      <c r="DW61" s="356"/>
      <c r="DX61" s="356"/>
      <c r="DY61" s="356"/>
      <c r="DZ61" s="356"/>
      <c r="EA61" s="356"/>
      <c r="EB61" s="356"/>
      <c r="EC61" s="356"/>
      <c r="ED61" s="356"/>
      <c r="EE61" s="356"/>
      <c r="EF61" s="356"/>
      <c r="EG61" s="356"/>
      <c r="EH61" s="356"/>
      <c r="EI61" s="356"/>
      <c r="EJ61" s="356"/>
      <c r="EK61" s="356"/>
      <c r="EL61" s="356"/>
      <c r="EM61" s="356"/>
      <c r="EN61" s="356"/>
      <c r="EO61" s="356"/>
      <c r="EP61" s="356"/>
      <c r="EQ61" s="356"/>
      <c r="ER61" s="356"/>
      <c r="ES61" s="356"/>
      <c r="ET61" s="356"/>
      <c r="EU61" s="356"/>
      <c r="EV61" s="356"/>
      <c r="EW61" s="356"/>
      <c r="EX61" s="356"/>
      <c r="EY61" s="356"/>
      <c r="EZ61" s="356"/>
      <c r="FA61" s="356"/>
      <c r="FB61" s="356"/>
      <c r="FC61" s="356"/>
      <c r="FD61" s="356"/>
      <c r="FE61" s="356"/>
      <c r="FF61" s="356"/>
      <c r="FG61" s="356"/>
      <c r="FH61" s="356"/>
      <c r="FI61" s="356"/>
      <c r="FJ61" s="356"/>
      <c r="FK61" s="356"/>
      <c r="FL61" s="356"/>
      <c r="FM61" s="356"/>
      <c r="FN61" s="356"/>
      <c r="FO61" s="356"/>
      <c r="FP61" s="356"/>
      <c r="FQ61" s="356"/>
      <c r="FR61" s="356"/>
      <c r="FS61" s="356"/>
      <c r="FT61" s="356"/>
      <c r="FU61" s="356"/>
      <c r="FV61" s="356"/>
      <c r="FW61" s="356"/>
      <c r="FX61" s="356"/>
      <c r="FY61" s="356"/>
      <c r="FZ61" s="356"/>
      <c r="GA61" s="356"/>
      <c r="GB61" s="356"/>
      <c r="GC61" s="356"/>
      <c r="GD61" s="356"/>
      <c r="GE61" s="356"/>
      <c r="GF61" s="356"/>
      <c r="GG61" s="356"/>
      <c r="GH61" s="356"/>
      <c r="GI61" s="356"/>
      <c r="GJ61" s="356"/>
      <c r="GK61" s="356"/>
      <c r="GL61" s="356"/>
      <c r="GM61" s="356"/>
      <c r="GN61" s="356"/>
      <c r="GO61" s="356"/>
      <c r="GP61" s="356"/>
      <c r="GQ61" s="356"/>
      <c r="GR61" s="356"/>
      <c r="GS61" s="356"/>
      <c r="GT61" s="356"/>
      <c r="GU61" s="356"/>
      <c r="GV61" s="356"/>
      <c r="GW61" s="356"/>
      <c r="GX61" s="356"/>
      <c r="GY61" s="356"/>
      <c r="GZ61" s="356"/>
      <c r="HA61" s="356"/>
      <c r="HB61" s="356"/>
      <c r="HC61" s="356"/>
      <c r="HD61" s="356"/>
      <c r="HE61" s="356"/>
      <c r="HF61" s="356"/>
      <c r="HG61" s="356"/>
      <c r="HH61" s="356"/>
      <c r="HI61" s="356"/>
      <c r="HJ61" s="356"/>
      <c r="HK61" s="356"/>
      <c r="HL61" s="356"/>
      <c r="HM61" s="356"/>
      <c r="HN61" s="356"/>
      <c r="HO61" s="356"/>
      <c r="HP61" s="356"/>
      <c r="HQ61" s="356"/>
      <c r="HR61" s="356"/>
      <c r="HS61" s="356"/>
      <c r="HT61" s="356"/>
      <c r="HU61" s="356"/>
      <c r="HV61" s="356"/>
      <c r="HW61" s="356"/>
      <c r="HX61" s="356"/>
      <c r="HY61" s="356"/>
      <c r="HZ61" s="356"/>
      <c r="IA61" s="356"/>
      <c r="IB61" s="356"/>
      <c r="IC61" s="356"/>
      <c r="ID61" s="356"/>
      <c r="IE61" s="356"/>
      <c r="IF61" s="356"/>
      <c r="IG61" s="356"/>
      <c r="IH61" s="356"/>
      <c r="II61" s="356"/>
      <c r="IJ61" s="356"/>
      <c r="IK61" s="356"/>
      <c r="IL61" s="356"/>
      <c r="IM61" s="356"/>
      <c r="IN61" s="356"/>
      <c r="IO61" s="356"/>
      <c r="IP61" s="356"/>
      <c r="IQ61" s="356"/>
      <c r="IR61" s="356"/>
      <c r="IS61" s="356"/>
      <c r="IT61" s="356"/>
      <c r="IU61" s="356"/>
      <c r="IV61" s="356"/>
    </row>
    <row r="62" spans="1:256" ht="18" customHeight="1">
      <c r="A62" s="356"/>
      <c r="B62" s="251"/>
      <c r="C62" s="210"/>
      <c r="D62" s="268" t="s">
        <v>209</v>
      </c>
      <c r="E62" s="259"/>
      <c r="F62" s="125">
        <v>1.1499999999999999</v>
      </c>
      <c r="G62" s="269" t="s">
        <v>59</v>
      </c>
      <c r="H62" s="270"/>
      <c r="I62" s="125">
        <v>1</v>
      </c>
      <c r="J62" s="125">
        <v>0.85</v>
      </c>
      <c r="K62" s="125">
        <v>0.7</v>
      </c>
      <c r="L62" s="271" t="e">
        <f>#REF!</f>
        <v>#REF!</v>
      </c>
      <c r="M62" s="272" t="e">
        <f>IF(L62&gt;=5,$K62,IF(L62&gt;=4,$J62,IF(L62&gt;=3,$I62,$F62)))</f>
        <v>#REF!</v>
      </c>
      <c r="N62" s="113"/>
      <c r="O62" s="271">
        <v>3</v>
      </c>
      <c r="P62" s="326">
        <v>1</v>
      </c>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6"/>
      <c r="BA62" s="356"/>
      <c r="BB62" s="356"/>
      <c r="BC62" s="356"/>
      <c r="BD62" s="356"/>
      <c r="BE62" s="356"/>
      <c r="BF62" s="356"/>
      <c r="BG62" s="356"/>
      <c r="BH62" s="356"/>
      <c r="BI62" s="356"/>
      <c r="BJ62" s="356"/>
      <c r="BK62" s="356"/>
      <c r="BL62" s="356"/>
      <c r="BM62" s="356"/>
      <c r="BN62" s="356"/>
      <c r="BO62" s="356"/>
      <c r="BP62" s="356"/>
      <c r="BQ62" s="356"/>
      <c r="BR62" s="356"/>
      <c r="BS62" s="356"/>
      <c r="BT62" s="356"/>
      <c r="BU62" s="356"/>
      <c r="BV62" s="356"/>
      <c r="BW62" s="356"/>
      <c r="BX62" s="356"/>
      <c r="BY62" s="356"/>
      <c r="BZ62" s="356"/>
      <c r="CA62" s="356"/>
      <c r="CB62" s="356"/>
      <c r="CC62" s="356"/>
      <c r="CD62" s="356"/>
      <c r="CE62" s="356"/>
      <c r="CF62" s="356"/>
      <c r="CG62" s="356"/>
      <c r="CH62" s="356"/>
      <c r="CI62" s="356"/>
      <c r="CJ62" s="356"/>
      <c r="CK62" s="356"/>
      <c r="CL62" s="356"/>
      <c r="CM62" s="356"/>
      <c r="CN62" s="356"/>
      <c r="CO62" s="356"/>
      <c r="CP62" s="356"/>
      <c r="CQ62" s="356"/>
      <c r="CR62" s="356"/>
      <c r="CS62" s="356"/>
      <c r="CT62" s="356"/>
      <c r="CU62" s="356"/>
      <c r="CV62" s="356"/>
      <c r="CW62" s="356"/>
      <c r="CX62" s="356"/>
      <c r="CY62" s="356"/>
      <c r="CZ62" s="356"/>
      <c r="DA62" s="356"/>
      <c r="DB62" s="356"/>
      <c r="DC62" s="356"/>
      <c r="DD62" s="356"/>
      <c r="DE62" s="356"/>
      <c r="DF62" s="356"/>
      <c r="DG62" s="356"/>
      <c r="DH62" s="356"/>
      <c r="DI62" s="356"/>
      <c r="DJ62" s="356"/>
      <c r="DK62" s="356"/>
      <c r="DL62" s="356"/>
      <c r="DM62" s="356"/>
      <c r="DN62" s="356"/>
      <c r="DO62" s="356"/>
      <c r="DP62" s="356"/>
      <c r="DQ62" s="356"/>
      <c r="DR62" s="356"/>
      <c r="DS62" s="356"/>
      <c r="DT62" s="356"/>
      <c r="DU62" s="356"/>
      <c r="DV62" s="356"/>
      <c r="DW62" s="356"/>
      <c r="DX62" s="356"/>
      <c r="DY62" s="356"/>
      <c r="DZ62" s="356"/>
      <c r="EA62" s="356"/>
      <c r="EB62" s="356"/>
      <c r="EC62" s="356"/>
      <c r="ED62" s="356"/>
      <c r="EE62" s="356"/>
      <c r="EF62" s="356"/>
      <c r="EG62" s="356"/>
      <c r="EH62" s="356"/>
      <c r="EI62" s="356"/>
      <c r="EJ62" s="356"/>
      <c r="EK62" s="356"/>
      <c r="EL62" s="356"/>
      <c r="EM62" s="356"/>
      <c r="EN62" s="356"/>
      <c r="EO62" s="356"/>
      <c r="EP62" s="356"/>
      <c r="EQ62" s="356"/>
      <c r="ER62" s="356"/>
      <c r="ES62" s="356"/>
      <c r="ET62" s="356"/>
      <c r="EU62" s="356"/>
      <c r="EV62" s="356"/>
      <c r="EW62" s="356"/>
      <c r="EX62" s="356"/>
      <c r="EY62" s="356"/>
      <c r="EZ62" s="356"/>
      <c r="FA62" s="356"/>
      <c r="FB62" s="356"/>
      <c r="FC62" s="356"/>
      <c r="FD62" s="356"/>
      <c r="FE62" s="356"/>
      <c r="FF62" s="356"/>
      <c r="FG62" s="356"/>
      <c r="FH62" s="356"/>
      <c r="FI62" s="356"/>
      <c r="FJ62" s="356"/>
      <c r="FK62" s="356"/>
      <c r="FL62" s="356"/>
      <c r="FM62" s="356"/>
      <c r="FN62" s="356"/>
      <c r="FO62" s="356"/>
      <c r="FP62" s="356"/>
      <c r="FQ62" s="356"/>
      <c r="FR62" s="356"/>
      <c r="FS62" s="356"/>
      <c r="FT62" s="356"/>
      <c r="FU62" s="356"/>
      <c r="FV62" s="356"/>
      <c r="FW62" s="356"/>
      <c r="FX62" s="356"/>
      <c r="FY62" s="356"/>
      <c r="FZ62" s="356"/>
      <c r="GA62" s="356"/>
      <c r="GB62" s="356"/>
      <c r="GC62" s="356"/>
      <c r="GD62" s="356"/>
      <c r="GE62" s="356"/>
      <c r="GF62" s="356"/>
      <c r="GG62" s="356"/>
      <c r="GH62" s="356"/>
      <c r="GI62" s="356"/>
      <c r="GJ62" s="356"/>
      <c r="GK62" s="356"/>
      <c r="GL62" s="356"/>
      <c r="GM62" s="356"/>
      <c r="GN62" s="356"/>
      <c r="GO62" s="356"/>
      <c r="GP62" s="356"/>
      <c r="GQ62" s="356"/>
      <c r="GR62" s="356"/>
      <c r="GS62" s="356"/>
      <c r="GT62" s="356"/>
      <c r="GU62" s="356"/>
      <c r="GV62" s="356"/>
      <c r="GW62" s="356"/>
      <c r="GX62" s="356"/>
      <c r="GY62" s="356"/>
      <c r="GZ62" s="356"/>
      <c r="HA62" s="356"/>
      <c r="HB62" s="356"/>
      <c r="HC62" s="356"/>
      <c r="HD62" s="356"/>
      <c r="HE62" s="356"/>
      <c r="HF62" s="356"/>
      <c r="HG62" s="356"/>
      <c r="HH62" s="356"/>
      <c r="HI62" s="356"/>
      <c r="HJ62" s="356"/>
      <c r="HK62" s="356"/>
      <c r="HL62" s="356"/>
      <c r="HM62" s="356"/>
      <c r="HN62" s="356"/>
      <c r="HO62" s="356"/>
      <c r="HP62" s="356"/>
      <c r="HQ62" s="356"/>
      <c r="HR62" s="356"/>
      <c r="HS62" s="356"/>
      <c r="HT62" s="356"/>
      <c r="HU62" s="356"/>
      <c r="HV62" s="356"/>
      <c r="HW62" s="356"/>
      <c r="HX62" s="356"/>
      <c r="HY62" s="356"/>
      <c r="HZ62" s="356"/>
      <c r="IA62" s="356"/>
      <c r="IB62" s="356"/>
      <c r="IC62" s="356"/>
      <c r="ID62" s="356"/>
      <c r="IE62" s="356"/>
      <c r="IF62" s="356"/>
      <c r="IG62" s="356"/>
      <c r="IH62" s="356"/>
      <c r="II62" s="356"/>
      <c r="IJ62" s="356"/>
      <c r="IK62" s="356"/>
      <c r="IL62" s="356"/>
      <c r="IM62" s="356"/>
      <c r="IN62" s="356"/>
      <c r="IO62" s="356"/>
      <c r="IP62" s="356"/>
      <c r="IQ62" s="356"/>
      <c r="IR62" s="356"/>
      <c r="IS62" s="356"/>
      <c r="IT62" s="356"/>
      <c r="IU62" s="356"/>
      <c r="IV62" s="356"/>
    </row>
    <row r="63" spans="1:256" ht="18" customHeight="1">
      <c r="A63" s="356"/>
      <c r="B63" s="251"/>
      <c r="C63" s="210"/>
      <c r="D63" s="268"/>
      <c r="E63" s="259"/>
      <c r="F63" s="262"/>
      <c r="G63" s="259"/>
      <c r="H63" s="263"/>
      <c r="I63" s="273" t="s">
        <v>75</v>
      </c>
      <c r="J63" s="259"/>
      <c r="K63" s="265"/>
      <c r="L63" s="258"/>
      <c r="M63" s="142"/>
      <c r="N63" s="113"/>
      <c r="O63" s="211"/>
      <c r="P63" s="274"/>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6"/>
      <c r="BB63" s="356"/>
      <c r="BC63" s="356"/>
      <c r="BD63" s="356"/>
      <c r="BE63" s="356"/>
      <c r="BF63" s="356"/>
      <c r="BG63" s="356"/>
      <c r="BH63" s="356"/>
      <c r="BI63" s="356"/>
      <c r="BJ63" s="356"/>
      <c r="BK63" s="356"/>
      <c r="BL63" s="356"/>
      <c r="BM63" s="356"/>
      <c r="BN63" s="356"/>
      <c r="BO63" s="356"/>
      <c r="BP63" s="356"/>
      <c r="BQ63" s="356"/>
      <c r="BR63" s="356"/>
      <c r="BS63" s="356"/>
      <c r="BT63" s="356"/>
      <c r="BU63" s="356"/>
      <c r="BV63" s="356"/>
      <c r="BW63" s="356"/>
      <c r="BX63" s="356"/>
      <c r="BY63" s="356"/>
      <c r="BZ63" s="356"/>
      <c r="CA63" s="356"/>
      <c r="CB63" s="356"/>
      <c r="CC63" s="356"/>
      <c r="CD63" s="356"/>
      <c r="CE63" s="356"/>
      <c r="CF63" s="356"/>
      <c r="CG63" s="356"/>
      <c r="CH63" s="356"/>
      <c r="CI63" s="356"/>
      <c r="CJ63" s="356"/>
      <c r="CK63" s="356"/>
      <c r="CL63" s="356"/>
      <c r="CM63" s="356"/>
      <c r="CN63" s="356"/>
      <c r="CO63" s="356"/>
      <c r="CP63" s="356"/>
      <c r="CQ63" s="356"/>
      <c r="CR63" s="356"/>
      <c r="CS63" s="356"/>
      <c r="CT63" s="356"/>
      <c r="CU63" s="356"/>
      <c r="CV63" s="356"/>
      <c r="CW63" s="356"/>
      <c r="CX63" s="356"/>
      <c r="CY63" s="356"/>
      <c r="CZ63" s="356"/>
      <c r="DA63" s="356"/>
      <c r="DB63" s="356"/>
      <c r="DC63" s="356"/>
      <c r="DD63" s="356"/>
      <c r="DE63" s="356"/>
      <c r="DF63" s="356"/>
      <c r="DG63" s="356"/>
      <c r="DH63" s="356"/>
      <c r="DI63" s="356"/>
      <c r="DJ63" s="356"/>
      <c r="DK63" s="356"/>
      <c r="DL63" s="356"/>
      <c r="DM63" s="356"/>
      <c r="DN63" s="356"/>
      <c r="DO63" s="356"/>
      <c r="DP63" s="356"/>
      <c r="DQ63" s="356"/>
      <c r="DR63" s="356"/>
      <c r="DS63" s="356"/>
      <c r="DT63" s="356"/>
      <c r="DU63" s="356"/>
      <c r="DV63" s="356"/>
      <c r="DW63" s="356"/>
      <c r="DX63" s="356"/>
      <c r="DY63" s="356"/>
      <c r="DZ63" s="356"/>
      <c r="EA63" s="356"/>
      <c r="EB63" s="356"/>
      <c r="EC63" s="356"/>
      <c r="ED63" s="356"/>
      <c r="EE63" s="356"/>
      <c r="EF63" s="356"/>
      <c r="EG63" s="356"/>
      <c r="EH63" s="356"/>
      <c r="EI63" s="356"/>
      <c r="EJ63" s="356"/>
      <c r="EK63" s="356"/>
      <c r="EL63" s="356"/>
      <c r="EM63" s="356"/>
      <c r="EN63" s="356"/>
      <c r="EO63" s="356"/>
      <c r="EP63" s="356"/>
      <c r="EQ63" s="356"/>
      <c r="ER63" s="356"/>
      <c r="ES63" s="356"/>
      <c r="ET63" s="356"/>
      <c r="EU63" s="356"/>
      <c r="EV63" s="356"/>
      <c r="EW63" s="356"/>
      <c r="EX63" s="356"/>
      <c r="EY63" s="356"/>
      <c r="EZ63" s="356"/>
      <c r="FA63" s="356"/>
      <c r="FB63" s="356"/>
      <c r="FC63" s="356"/>
      <c r="FD63" s="356"/>
      <c r="FE63" s="356"/>
      <c r="FF63" s="356"/>
      <c r="FG63" s="356"/>
      <c r="FH63" s="356"/>
      <c r="FI63" s="356"/>
      <c r="FJ63" s="356"/>
      <c r="FK63" s="356"/>
      <c r="FL63" s="356"/>
      <c r="FM63" s="356"/>
      <c r="FN63" s="356"/>
      <c r="FO63" s="356"/>
      <c r="FP63" s="356"/>
      <c r="FQ63" s="356"/>
      <c r="FR63" s="356"/>
      <c r="FS63" s="356"/>
      <c r="FT63" s="356"/>
      <c r="FU63" s="356"/>
      <c r="FV63" s="356"/>
      <c r="FW63" s="356"/>
      <c r="FX63" s="356"/>
      <c r="FY63" s="356"/>
      <c r="FZ63" s="356"/>
      <c r="GA63" s="356"/>
      <c r="GB63" s="356"/>
      <c r="GC63" s="356"/>
      <c r="GD63" s="356"/>
      <c r="GE63" s="356"/>
      <c r="GF63" s="356"/>
      <c r="GG63" s="356"/>
      <c r="GH63" s="356"/>
      <c r="GI63" s="356"/>
      <c r="GJ63" s="356"/>
      <c r="GK63" s="356"/>
      <c r="GL63" s="356"/>
      <c r="GM63" s="356"/>
      <c r="GN63" s="356"/>
      <c r="GO63" s="356"/>
      <c r="GP63" s="356"/>
      <c r="GQ63" s="356"/>
      <c r="GR63" s="356"/>
      <c r="GS63" s="356"/>
      <c r="GT63" s="356"/>
      <c r="GU63" s="356"/>
      <c r="GV63" s="356"/>
      <c r="GW63" s="356"/>
      <c r="GX63" s="356"/>
      <c r="GY63" s="356"/>
      <c r="GZ63" s="356"/>
      <c r="HA63" s="356"/>
      <c r="HB63" s="356"/>
      <c r="HC63" s="356"/>
      <c r="HD63" s="356"/>
      <c r="HE63" s="356"/>
      <c r="HF63" s="356"/>
      <c r="HG63" s="356"/>
      <c r="HH63" s="356"/>
      <c r="HI63" s="356"/>
      <c r="HJ63" s="356"/>
      <c r="HK63" s="356"/>
      <c r="HL63" s="356"/>
      <c r="HM63" s="356"/>
      <c r="HN63" s="356"/>
      <c r="HO63" s="356"/>
      <c r="HP63" s="356"/>
      <c r="HQ63" s="356"/>
      <c r="HR63" s="356"/>
      <c r="HS63" s="356"/>
      <c r="HT63" s="356"/>
      <c r="HU63" s="356"/>
      <c r="HV63" s="356"/>
      <c r="HW63" s="356"/>
      <c r="HX63" s="356"/>
      <c r="HY63" s="356"/>
      <c r="HZ63" s="356"/>
      <c r="IA63" s="356"/>
      <c r="IB63" s="356"/>
      <c r="IC63" s="356"/>
      <c r="ID63" s="356"/>
      <c r="IE63" s="356"/>
      <c r="IF63" s="356"/>
      <c r="IG63" s="356"/>
      <c r="IH63" s="356"/>
      <c r="II63" s="356"/>
      <c r="IJ63" s="356"/>
      <c r="IK63" s="356"/>
      <c r="IL63" s="356"/>
      <c r="IM63" s="356"/>
      <c r="IN63" s="356"/>
      <c r="IO63" s="356"/>
      <c r="IP63" s="356"/>
      <c r="IQ63" s="356"/>
      <c r="IR63" s="356"/>
      <c r="IS63" s="356"/>
      <c r="IT63" s="356"/>
      <c r="IU63" s="356"/>
      <c r="IV63" s="356"/>
    </row>
    <row r="64" spans="1:256" ht="18" customHeight="1">
      <c r="A64" s="356"/>
      <c r="B64" s="251"/>
      <c r="C64" s="210"/>
      <c r="D64" s="268"/>
      <c r="E64" s="259" t="s">
        <v>205</v>
      </c>
      <c r="F64" s="262"/>
      <c r="G64" s="259"/>
      <c r="H64" s="263"/>
      <c r="I64" s="275">
        <v>0.91</v>
      </c>
      <c r="J64" s="112" t="s">
        <v>97</v>
      </c>
      <c r="K64" s="265"/>
      <c r="L64" s="258"/>
      <c r="M64" s="275" t="e">
        <f>I64*M62</f>
        <v>#REF!</v>
      </c>
      <c r="N64" s="113"/>
      <c r="O64" s="211"/>
      <c r="P64" s="276">
        <f>I64*P62</f>
        <v>0.91</v>
      </c>
      <c r="Q64" s="356"/>
      <c r="R64" s="356"/>
      <c r="S64" s="356"/>
      <c r="T64" s="356"/>
      <c r="U64" s="356"/>
      <c r="V64" s="356"/>
      <c r="W64" s="356"/>
      <c r="X64" s="356"/>
      <c r="Y64" s="356"/>
      <c r="Z64" s="356"/>
      <c r="AA64" s="356"/>
      <c r="AB64" s="356"/>
      <c r="AC64" s="356"/>
      <c r="AD64" s="356"/>
      <c r="AE64" s="356"/>
      <c r="AF64" s="356"/>
      <c r="AG64" s="356"/>
      <c r="AH64" s="356"/>
      <c r="AI64" s="356"/>
      <c r="AJ64" s="356"/>
      <c r="AK64" s="356"/>
      <c r="AL64" s="356"/>
      <c r="AM64" s="356"/>
      <c r="AN64" s="356"/>
      <c r="AO64" s="356"/>
      <c r="AP64" s="356"/>
      <c r="AQ64" s="356"/>
      <c r="AR64" s="356"/>
      <c r="AS64" s="356"/>
      <c r="AT64" s="356"/>
      <c r="AU64" s="356"/>
      <c r="AV64" s="356"/>
      <c r="AW64" s="356"/>
      <c r="AX64" s="356"/>
      <c r="AY64" s="356"/>
      <c r="AZ64" s="356"/>
      <c r="BA64" s="356"/>
      <c r="BB64" s="356"/>
      <c r="BC64" s="356"/>
      <c r="BD64" s="356"/>
      <c r="BE64" s="356"/>
      <c r="BF64" s="356"/>
      <c r="BG64" s="356"/>
      <c r="BH64" s="356"/>
      <c r="BI64" s="356"/>
      <c r="BJ64" s="356"/>
      <c r="BK64" s="356"/>
      <c r="BL64" s="356"/>
      <c r="BM64" s="356"/>
      <c r="BN64" s="356"/>
      <c r="BO64" s="356"/>
      <c r="BP64" s="356"/>
      <c r="BQ64" s="356"/>
      <c r="BR64" s="356"/>
      <c r="BS64" s="356"/>
      <c r="BT64" s="356"/>
      <c r="BU64" s="356"/>
      <c r="BV64" s="356"/>
      <c r="BW64" s="356"/>
      <c r="BX64" s="356"/>
      <c r="BY64" s="356"/>
      <c r="BZ64" s="356"/>
      <c r="CA64" s="356"/>
      <c r="CB64" s="356"/>
      <c r="CC64" s="356"/>
      <c r="CD64" s="356"/>
      <c r="CE64" s="356"/>
      <c r="CF64" s="356"/>
      <c r="CG64" s="356"/>
      <c r="CH64" s="356"/>
      <c r="CI64" s="356"/>
      <c r="CJ64" s="356"/>
      <c r="CK64" s="356"/>
      <c r="CL64" s="356"/>
      <c r="CM64" s="356"/>
      <c r="CN64" s="356"/>
      <c r="CO64" s="356"/>
      <c r="CP64" s="356"/>
      <c r="CQ64" s="356"/>
      <c r="CR64" s="356"/>
      <c r="CS64" s="356"/>
      <c r="CT64" s="356"/>
      <c r="CU64" s="356"/>
      <c r="CV64" s="356"/>
      <c r="CW64" s="356"/>
      <c r="CX64" s="356"/>
      <c r="CY64" s="356"/>
      <c r="CZ64" s="356"/>
      <c r="DA64" s="356"/>
      <c r="DB64" s="356"/>
      <c r="DC64" s="356"/>
      <c r="DD64" s="356"/>
      <c r="DE64" s="356"/>
      <c r="DF64" s="356"/>
      <c r="DG64" s="356"/>
      <c r="DH64" s="356"/>
      <c r="DI64" s="356"/>
      <c r="DJ64" s="356"/>
      <c r="DK64" s="356"/>
      <c r="DL64" s="356"/>
      <c r="DM64" s="356"/>
      <c r="DN64" s="356"/>
      <c r="DO64" s="356"/>
      <c r="DP64" s="356"/>
      <c r="DQ64" s="356"/>
      <c r="DR64" s="356"/>
      <c r="DS64" s="356"/>
      <c r="DT64" s="356"/>
      <c r="DU64" s="356"/>
      <c r="DV64" s="356"/>
      <c r="DW64" s="356"/>
      <c r="DX64" s="356"/>
      <c r="DY64" s="356"/>
      <c r="DZ64" s="356"/>
      <c r="EA64" s="356"/>
      <c r="EB64" s="356"/>
      <c r="EC64" s="356"/>
      <c r="ED64" s="356"/>
      <c r="EE64" s="356"/>
      <c r="EF64" s="356"/>
      <c r="EG64" s="356"/>
      <c r="EH64" s="356"/>
      <c r="EI64" s="356"/>
      <c r="EJ64" s="356"/>
      <c r="EK64" s="356"/>
      <c r="EL64" s="356"/>
      <c r="EM64" s="356"/>
      <c r="EN64" s="356"/>
      <c r="EO64" s="356"/>
      <c r="EP64" s="356"/>
      <c r="EQ64" s="356"/>
      <c r="ER64" s="356"/>
      <c r="ES64" s="356"/>
      <c r="ET64" s="356"/>
      <c r="EU64" s="356"/>
      <c r="EV64" s="356"/>
      <c r="EW64" s="356"/>
      <c r="EX64" s="356"/>
      <c r="EY64" s="356"/>
      <c r="EZ64" s="356"/>
      <c r="FA64" s="356"/>
      <c r="FB64" s="356"/>
      <c r="FC64" s="356"/>
      <c r="FD64" s="356"/>
      <c r="FE64" s="356"/>
      <c r="FF64" s="356"/>
      <c r="FG64" s="356"/>
      <c r="FH64" s="356"/>
      <c r="FI64" s="356"/>
      <c r="FJ64" s="356"/>
      <c r="FK64" s="356"/>
      <c r="FL64" s="356"/>
      <c r="FM64" s="356"/>
      <c r="FN64" s="356"/>
      <c r="FO64" s="356"/>
      <c r="FP64" s="356"/>
      <c r="FQ64" s="356"/>
      <c r="FR64" s="356"/>
      <c r="FS64" s="356"/>
      <c r="FT64" s="356"/>
      <c r="FU64" s="356"/>
      <c r="FV64" s="356"/>
      <c r="FW64" s="356"/>
      <c r="FX64" s="356"/>
      <c r="FY64" s="356"/>
      <c r="FZ64" s="356"/>
      <c r="GA64" s="356"/>
      <c r="GB64" s="356"/>
      <c r="GC64" s="356"/>
      <c r="GD64" s="356"/>
      <c r="GE64" s="356"/>
      <c r="GF64" s="356"/>
      <c r="GG64" s="356"/>
      <c r="GH64" s="356"/>
      <c r="GI64" s="356"/>
      <c r="GJ64" s="356"/>
      <c r="GK64" s="356"/>
      <c r="GL64" s="356"/>
      <c r="GM64" s="356"/>
      <c r="GN64" s="356"/>
      <c r="GO64" s="356"/>
      <c r="GP64" s="356"/>
      <c r="GQ64" s="356"/>
      <c r="GR64" s="356"/>
      <c r="GS64" s="356"/>
      <c r="GT64" s="356"/>
      <c r="GU64" s="356"/>
      <c r="GV64" s="356"/>
      <c r="GW64" s="356"/>
      <c r="GX64" s="356"/>
      <c r="GY64" s="356"/>
      <c r="GZ64" s="356"/>
      <c r="HA64" s="356"/>
      <c r="HB64" s="356"/>
      <c r="HC64" s="356"/>
      <c r="HD64" s="356"/>
      <c r="HE64" s="356"/>
      <c r="HF64" s="356"/>
      <c r="HG64" s="356"/>
      <c r="HH64" s="356"/>
      <c r="HI64" s="356"/>
      <c r="HJ64" s="356"/>
      <c r="HK64" s="356"/>
      <c r="HL64" s="356"/>
      <c r="HM64" s="356"/>
      <c r="HN64" s="356"/>
      <c r="HO64" s="356"/>
      <c r="HP64" s="356"/>
      <c r="HQ64" s="356"/>
      <c r="HR64" s="356"/>
      <c r="HS64" s="356"/>
      <c r="HT64" s="356"/>
      <c r="HU64" s="356"/>
      <c r="HV64" s="356"/>
      <c r="HW64" s="356"/>
      <c r="HX64" s="356"/>
      <c r="HY64" s="356"/>
      <c r="HZ64" s="356"/>
      <c r="IA64" s="356"/>
      <c r="IB64" s="356"/>
      <c r="IC64" s="356"/>
      <c r="ID64" s="356"/>
      <c r="IE64" s="356"/>
      <c r="IF64" s="356"/>
      <c r="IG64" s="356"/>
      <c r="IH64" s="356"/>
      <c r="II64" s="356"/>
      <c r="IJ64" s="356"/>
      <c r="IK64" s="356"/>
      <c r="IL64" s="356"/>
      <c r="IM64" s="356"/>
      <c r="IN64" s="356"/>
      <c r="IO64" s="356"/>
      <c r="IP64" s="356"/>
      <c r="IQ64" s="356"/>
      <c r="IR64" s="356"/>
      <c r="IS64" s="356"/>
      <c r="IT64" s="356"/>
      <c r="IU64" s="356"/>
      <c r="IV64" s="356"/>
    </row>
    <row r="65" spans="1:256" ht="18" hidden="1" customHeight="1">
      <c r="A65" s="356"/>
      <c r="B65" s="251"/>
      <c r="C65" s="210"/>
      <c r="D65" s="252"/>
      <c r="E65" s="252"/>
      <c r="F65" s="252"/>
      <c r="G65" s="252"/>
      <c r="H65" s="252"/>
      <c r="I65" s="252"/>
      <c r="J65" s="252"/>
      <c r="K65" s="252"/>
      <c r="L65" s="252"/>
      <c r="M65" s="277"/>
      <c r="N65" s="113"/>
      <c r="O65" s="211"/>
      <c r="P65" s="257"/>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356"/>
      <c r="AR65" s="356"/>
      <c r="AS65" s="356"/>
      <c r="AT65" s="356"/>
      <c r="AU65" s="356"/>
      <c r="AV65" s="356"/>
      <c r="AW65" s="356"/>
      <c r="AX65" s="356"/>
      <c r="AY65" s="356"/>
      <c r="AZ65" s="356"/>
      <c r="BA65" s="356"/>
      <c r="BB65" s="356"/>
      <c r="BC65" s="356"/>
      <c r="BD65" s="356"/>
      <c r="BE65" s="356"/>
      <c r="BF65" s="356"/>
      <c r="BG65" s="356"/>
      <c r="BH65" s="356"/>
      <c r="BI65" s="356"/>
      <c r="BJ65" s="356"/>
      <c r="BK65" s="356"/>
      <c r="BL65" s="356"/>
      <c r="BM65" s="356"/>
      <c r="BN65" s="356"/>
      <c r="BO65" s="356"/>
      <c r="BP65" s="356"/>
      <c r="BQ65" s="356"/>
      <c r="BR65" s="356"/>
      <c r="BS65" s="356"/>
      <c r="BT65" s="356"/>
      <c r="BU65" s="356"/>
      <c r="BV65" s="356"/>
      <c r="BW65" s="356"/>
      <c r="BX65" s="356"/>
      <c r="BY65" s="356"/>
      <c r="BZ65" s="356"/>
      <c r="CA65" s="356"/>
      <c r="CB65" s="356"/>
      <c r="CC65" s="356"/>
      <c r="CD65" s="356"/>
      <c r="CE65" s="356"/>
      <c r="CF65" s="356"/>
      <c r="CG65" s="356"/>
      <c r="CH65" s="356"/>
      <c r="CI65" s="356"/>
      <c r="CJ65" s="356"/>
      <c r="CK65" s="356"/>
      <c r="CL65" s="356"/>
      <c r="CM65" s="356"/>
      <c r="CN65" s="356"/>
      <c r="CO65" s="356"/>
      <c r="CP65" s="356"/>
      <c r="CQ65" s="356"/>
      <c r="CR65" s="356"/>
      <c r="CS65" s="356"/>
      <c r="CT65" s="356"/>
      <c r="CU65" s="356"/>
      <c r="CV65" s="356"/>
      <c r="CW65" s="356"/>
      <c r="CX65" s="356"/>
      <c r="CY65" s="356"/>
      <c r="CZ65" s="356"/>
      <c r="DA65" s="356"/>
      <c r="DB65" s="356"/>
      <c r="DC65" s="356"/>
      <c r="DD65" s="356"/>
      <c r="DE65" s="356"/>
      <c r="DF65" s="356"/>
      <c r="DG65" s="356"/>
      <c r="DH65" s="356"/>
      <c r="DI65" s="356"/>
      <c r="DJ65" s="356"/>
      <c r="DK65" s="356"/>
      <c r="DL65" s="356"/>
      <c r="DM65" s="356"/>
      <c r="DN65" s="356"/>
      <c r="DO65" s="356"/>
      <c r="DP65" s="356"/>
      <c r="DQ65" s="356"/>
      <c r="DR65" s="356"/>
      <c r="DS65" s="356"/>
      <c r="DT65" s="356"/>
      <c r="DU65" s="356"/>
      <c r="DV65" s="356"/>
      <c r="DW65" s="356"/>
      <c r="DX65" s="356"/>
      <c r="DY65" s="356"/>
      <c r="DZ65" s="356"/>
      <c r="EA65" s="356"/>
      <c r="EB65" s="356"/>
      <c r="EC65" s="356"/>
      <c r="ED65" s="356"/>
      <c r="EE65" s="356"/>
      <c r="EF65" s="356"/>
      <c r="EG65" s="356"/>
      <c r="EH65" s="356"/>
      <c r="EI65" s="356"/>
      <c r="EJ65" s="356"/>
      <c r="EK65" s="356"/>
      <c r="EL65" s="356"/>
      <c r="EM65" s="356"/>
      <c r="EN65" s="356"/>
      <c r="EO65" s="356"/>
      <c r="EP65" s="356"/>
      <c r="EQ65" s="356"/>
      <c r="ER65" s="356"/>
      <c r="ES65" s="356"/>
      <c r="ET65" s="356"/>
      <c r="EU65" s="356"/>
      <c r="EV65" s="356"/>
      <c r="EW65" s="356"/>
      <c r="EX65" s="356"/>
      <c r="EY65" s="356"/>
      <c r="EZ65" s="356"/>
      <c r="FA65" s="356"/>
      <c r="FB65" s="356"/>
      <c r="FC65" s="356"/>
      <c r="FD65" s="356"/>
      <c r="FE65" s="356"/>
      <c r="FF65" s="356"/>
      <c r="FG65" s="356"/>
      <c r="FH65" s="356"/>
      <c r="FI65" s="356"/>
      <c r="FJ65" s="356"/>
      <c r="FK65" s="356"/>
      <c r="FL65" s="356"/>
      <c r="FM65" s="356"/>
      <c r="FN65" s="356"/>
      <c r="FO65" s="356"/>
      <c r="FP65" s="356"/>
      <c r="FQ65" s="356"/>
      <c r="FR65" s="356"/>
      <c r="FS65" s="356"/>
      <c r="FT65" s="356"/>
      <c r="FU65" s="356"/>
      <c r="FV65" s="356"/>
      <c r="FW65" s="356"/>
      <c r="FX65" s="356"/>
      <c r="FY65" s="356"/>
      <c r="FZ65" s="356"/>
      <c r="GA65" s="356"/>
      <c r="GB65" s="356"/>
      <c r="GC65" s="356"/>
      <c r="GD65" s="356"/>
      <c r="GE65" s="356"/>
      <c r="GF65" s="356"/>
      <c r="GG65" s="356"/>
      <c r="GH65" s="356"/>
      <c r="GI65" s="356"/>
      <c r="GJ65" s="356"/>
      <c r="GK65" s="356"/>
      <c r="GL65" s="356"/>
      <c r="GM65" s="356"/>
      <c r="GN65" s="356"/>
      <c r="GO65" s="356"/>
      <c r="GP65" s="356"/>
      <c r="GQ65" s="356"/>
      <c r="GR65" s="356"/>
      <c r="GS65" s="356"/>
      <c r="GT65" s="356"/>
      <c r="GU65" s="356"/>
      <c r="GV65" s="356"/>
      <c r="GW65" s="356"/>
      <c r="GX65" s="356"/>
      <c r="GY65" s="356"/>
      <c r="GZ65" s="356"/>
      <c r="HA65" s="356"/>
      <c r="HB65" s="356"/>
      <c r="HC65" s="356"/>
      <c r="HD65" s="356"/>
      <c r="HE65" s="356"/>
      <c r="HF65" s="356"/>
      <c r="HG65" s="356"/>
      <c r="HH65" s="356"/>
      <c r="HI65" s="356"/>
      <c r="HJ65" s="356"/>
      <c r="HK65" s="356"/>
      <c r="HL65" s="356"/>
      <c r="HM65" s="356"/>
      <c r="HN65" s="356"/>
      <c r="HO65" s="356"/>
      <c r="HP65" s="356"/>
      <c r="HQ65" s="356"/>
      <c r="HR65" s="356"/>
      <c r="HS65" s="356"/>
      <c r="HT65" s="356"/>
      <c r="HU65" s="356"/>
      <c r="HV65" s="356"/>
      <c r="HW65" s="356"/>
      <c r="HX65" s="356"/>
      <c r="HY65" s="356"/>
      <c r="HZ65" s="356"/>
      <c r="IA65" s="356"/>
      <c r="IB65" s="356"/>
      <c r="IC65" s="356"/>
      <c r="ID65" s="356"/>
      <c r="IE65" s="356"/>
      <c r="IF65" s="356"/>
      <c r="IG65" s="356"/>
      <c r="IH65" s="356"/>
      <c r="II65" s="356"/>
      <c r="IJ65" s="356"/>
      <c r="IK65" s="356"/>
      <c r="IL65" s="356"/>
      <c r="IM65" s="356"/>
      <c r="IN65" s="356"/>
      <c r="IO65" s="356"/>
      <c r="IP65" s="356"/>
      <c r="IQ65" s="356"/>
      <c r="IR65" s="356"/>
      <c r="IS65" s="356"/>
      <c r="IT65" s="356"/>
      <c r="IU65" s="356"/>
      <c r="IV65" s="356"/>
    </row>
    <row r="66" spans="1:256" ht="18" hidden="1" customHeight="1">
      <c r="A66" s="356"/>
      <c r="B66" s="251"/>
      <c r="C66" s="210"/>
      <c r="D66" s="278" t="s">
        <v>76</v>
      </c>
      <c r="E66" s="252"/>
      <c r="F66" s="252"/>
      <c r="G66" s="252"/>
      <c r="H66" s="252"/>
      <c r="I66" s="121" t="s">
        <v>39</v>
      </c>
      <c r="J66" s="121" t="s">
        <v>40</v>
      </c>
      <c r="K66" s="121" t="s">
        <v>41</v>
      </c>
      <c r="L66" s="267" t="s">
        <v>72</v>
      </c>
      <c r="M66" s="267" t="s">
        <v>77</v>
      </c>
      <c r="N66" s="113"/>
      <c r="O66" s="211"/>
      <c r="P66" s="257"/>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356"/>
      <c r="AR66" s="356"/>
      <c r="AS66" s="356"/>
      <c r="AT66" s="356"/>
      <c r="AU66" s="356"/>
      <c r="AV66" s="356"/>
      <c r="AW66" s="356"/>
      <c r="AX66" s="356"/>
      <c r="AY66" s="356"/>
      <c r="AZ66" s="356"/>
      <c r="BA66" s="356"/>
      <c r="BB66" s="356"/>
      <c r="BC66" s="356"/>
      <c r="BD66" s="356"/>
      <c r="BE66" s="356"/>
      <c r="BF66" s="356"/>
      <c r="BG66" s="356"/>
      <c r="BH66" s="356"/>
      <c r="BI66" s="356"/>
      <c r="BJ66" s="356"/>
      <c r="BK66" s="356"/>
      <c r="BL66" s="356"/>
      <c r="BM66" s="356"/>
      <c r="BN66" s="356"/>
      <c r="BO66" s="356"/>
      <c r="BP66" s="356"/>
      <c r="BQ66" s="356"/>
      <c r="BR66" s="356"/>
      <c r="BS66" s="356"/>
      <c r="BT66" s="356"/>
      <c r="BU66" s="356"/>
      <c r="BV66" s="356"/>
      <c r="BW66" s="356"/>
      <c r="BX66" s="356"/>
      <c r="BY66" s="356"/>
      <c r="BZ66" s="356"/>
      <c r="CA66" s="356"/>
      <c r="CB66" s="356"/>
      <c r="CC66" s="356"/>
      <c r="CD66" s="356"/>
      <c r="CE66" s="356"/>
      <c r="CF66" s="356"/>
      <c r="CG66" s="356"/>
      <c r="CH66" s="356"/>
      <c r="CI66" s="356"/>
      <c r="CJ66" s="356"/>
      <c r="CK66" s="356"/>
      <c r="CL66" s="356"/>
      <c r="CM66" s="356"/>
      <c r="CN66" s="356"/>
      <c r="CO66" s="356"/>
      <c r="CP66" s="356"/>
      <c r="CQ66" s="356"/>
      <c r="CR66" s="356"/>
      <c r="CS66" s="356"/>
      <c r="CT66" s="356"/>
      <c r="CU66" s="356"/>
      <c r="CV66" s="356"/>
      <c r="CW66" s="356"/>
      <c r="CX66" s="356"/>
      <c r="CY66" s="356"/>
      <c r="CZ66" s="356"/>
      <c r="DA66" s="356"/>
      <c r="DB66" s="356"/>
      <c r="DC66" s="356"/>
      <c r="DD66" s="356"/>
      <c r="DE66" s="356"/>
      <c r="DF66" s="356"/>
      <c r="DG66" s="356"/>
      <c r="DH66" s="356"/>
      <c r="DI66" s="356"/>
      <c r="DJ66" s="356"/>
      <c r="DK66" s="356"/>
      <c r="DL66" s="356"/>
      <c r="DM66" s="356"/>
      <c r="DN66" s="356"/>
      <c r="DO66" s="356"/>
      <c r="DP66" s="356"/>
      <c r="DQ66" s="356"/>
      <c r="DR66" s="356"/>
      <c r="DS66" s="356"/>
      <c r="DT66" s="356"/>
      <c r="DU66" s="356"/>
      <c r="DV66" s="356"/>
      <c r="DW66" s="356"/>
      <c r="DX66" s="356"/>
      <c r="DY66" s="356"/>
      <c r="DZ66" s="356"/>
      <c r="EA66" s="356"/>
      <c r="EB66" s="356"/>
      <c r="EC66" s="356"/>
      <c r="ED66" s="356"/>
      <c r="EE66" s="356"/>
      <c r="EF66" s="356"/>
      <c r="EG66" s="356"/>
      <c r="EH66" s="356"/>
      <c r="EI66" s="356"/>
      <c r="EJ66" s="356"/>
      <c r="EK66" s="356"/>
      <c r="EL66" s="356"/>
      <c r="EM66" s="356"/>
      <c r="EN66" s="356"/>
      <c r="EO66" s="356"/>
      <c r="EP66" s="356"/>
      <c r="EQ66" s="356"/>
      <c r="ER66" s="356"/>
      <c r="ES66" s="356"/>
      <c r="ET66" s="356"/>
      <c r="EU66" s="356"/>
      <c r="EV66" s="356"/>
      <c r="EW66" s="356"/>
      <c r="EX66" s="356"/>
      <c r="EY66" s="356"/>
      <c r="EZ66" s="356"/>
      <c r="FA66" s="356"/>
      <c r="FB66" s="356"/>
      <c r="FC66" s="356"/>
      <c r="FD66" s="356"/>
      <c r="FE66" s="356"/>
      <c r="FF66" s="356"/>
      <c r="FG66" s="356"/>
      <c r="FH66" s="356"/>
      <c r="FI66" s="356"/>
      <c r="FJ66" s="356"/>
      <c r="FK66" s="356"/>
      <c r="FL66" s="356"/>
      <c r="FM66" s="356"/>
      <c r="FN66" s="356"/>
      <c r="FO66" s="356"/>
      <c r="FP66" s="356"/>
      <c r="FQ66" s="356"/>
      <c r="FR66" s="356"/>
      <c r="FS66" s="356"/>
      <c r="FT66" s="356"/>
      <c r="FU66" s="356"/>
      <c r="FV66" s="356"/>
      <c r="FW66" s="356"/>
      <c r="FX66" s="356"/>
      <c r="FY66" s="356"/>
      <c r="FZ66" s="356"/>
      <c r="GA66" s="356"/>
      <c r="GB66" s="356"/>
      <c r="GC66" s="356"/>
      <c r="GD66" s="356"/>
      <c r="GE66" s="356"/>
      <c r="GF66" s="356"/>
      <c r="GG66" s="356"/>
      <c r="GH66" s="356"/>
      <c r="GI66" s="356"/>
      <c r="GJ66" s="356"/>
      <c r="GK66" s="356"/>
      <c r="GL66" s="356"/>
      <c r="GM66" s="356"/>
      <c r="GN66" s="356"/>
      <c r="GO66" s="356"/>
      <c r="GP66" s="356"/>
      <c r="GQ66" s="356"/>
      <c r="GR66" s="356"/>
      <c r="GS66" s="356"/>
      <c r="GT66" s="356"/>
      <c r="GU66" s="356"/>
      <c r="GV66" s="356"/>
      <c r="GW66" s="356"/>
      <c r="GX66" s="356"/>
      <c r="GY66" s="356"/>
      <c r="GZ66" s="356"/>
      <c r="HA66" s="356"/>
      <c r="HB66" s="356"/>
      <c r="HC66" s="356"/>
      <c r="HD66" s="356"/>
      <c r="HE66" s="356"/>
      <c r="HF66" s="356"/>
      <c r="HG66" s="356"/>
      <c r="HH66" s="356"/>
      <c r="HI66" s="356"/>
      <c r="HJ66" s="356"/>
      <c r="HK66" s="356"/>
      <c r="HL66" s="356"/>
      <c r="HM66" s="356"/>
      <c r="HN66" s="356"/>
      <c r="HO66" s="356"/>
      <c r="HP66" s="356"/>
      <c r="HQ66" s="356"/>
      <c r="HR66" s="356"/>
      <c r="HS66" s="356"/>
      <c r="HT66" s="356"/>
      <c r="HU66" s="356"/>
      <c r="HV66" s="356"/>
      <c r="HW66" s="356"/>
      <c r="HX66" s="356"/>
      <c r="HY66" s="356"/>
      <c r="HZ66" s="356"/>
      <c r="IA66" s="356"/>
      <c r="IB66" s="356"/>
      <c r="IC66" s="356"/>
      <c r="ID66" s="356"/>
      <c r="IE66" s="356"/>
      <c r="IF66" s="356"/>
      <c r="IG66" s="356"/>
      <c r="IH66" s="356"/>
      <c r="II66" s="356"/>
      <c r="IJ66" s="356"/>
      <c r="IK66" s="356"/>
      <c r="IL66" s="356"/>
      <c r="IM66" s="356"/>
      <c r="IN66" s="356"/>
      <c r="IO66" s="356"/>
      <c r="IP66" s="356"/>
      <c r="IQ66" s="356"/>
      <c r="IR66" s="356"/>
      <c r="IS66" s="356"/>
      <c r="IT66" s="356"/>
      <c r="IU66" s="356"/>
      <c r="IV66" s="356"/>
    </row>
    <row r="67" spans="1:256" ht="18" hidden="1" customHeight="1">
      <c r="A67" s="356"/>
      <c r="B67" s="251"/>
      <c r="C67" s="210"/>
      <c r="D67" s="252"/>
      <c r="E67" s="252"/>
      <c r="F67" s="252"/>
      <c r="G67" s="252"/>
      <c r="H67" s="252"/>
      <c r="I67" s="279">
        <v>1</v>
      </c>
      <c r="J67" s="280">
        <v>0.97499999999999998</v>
      </c>
      <c r="K67" s="279">
        <v>0.95</v>
      </c>
      <c r="L67" s="271"/>
      <c r="M67" s="281">
        <f>IF(L67&gt;=5,$K67,IF(L67&gt;=4,$J67,$I67))</f>
        <v>1</v>
      </c>
      <c r="N67" s="113"/>
      <c r="O67" s="211"/>
      <c r="P67" s="257"/>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356"/>
      <c r="AR67" s="356"/>
      <c r="AS67" s="356"/>
      <c r="AT67" s="356"/>
      <c r="AU67" s="356"/>
      <c r="AV67" s="356"/>
      <c r="AW67" s="356"/>
      <c r="AX67" s="356"/>
      <c r="AY67" s="356"/>
      <c r="AZ67" s="356"/>
      <c r="BA67" s="356"/>
      <c r="BB67" s="356"/>
      <c r="BC67" s="356"/>
      <c r="BD67" s="356"/>
      <c r="BE67" s="356"/>
      <c r="BF67" s="356"/>
      <c r="BG67" s="356"/>
      <c r="BH67" s="356"/>
      <c r="BI67" s="356"/>
      <c r="BJ67" s="356"/>
      <c r="BK67" s="356"/>
      <c r="BL67" s="356"/>
      <c r="BM67" s="356"/>
      <c r="BN67" s="356"/>
      <c r="BO67" s="356"/>
      <c r="BP67" s="356"/>
      <c r="BQ67" s="356"/>
      <c r="BR67" s="356"/>
      <c r="BS67" s="356"/>
      <c r="BT67" s="356"/>
      <c r="BU67" s="356"/>
      <c r="BV67" s="356"/>
      <c r="BW67" s="356"/>
      <c r="BX67" s="356"/>
      <c r="BY67" s="356"/>
      <c r="BZ67" s="356"/>
      <c r="CA67" s="356"/>
      <c r="CB67" s="356"/>
      <c r="CC67" s="356"/>
      <c r="CD67" s="356"/>
      <c r="CE67" s="356"/>
      <c r="CF67" s="356"/>
      <c r="CG67" s="356"/>
      <c r="CH67" s="356"/>
      <c r="CI67" s="356"/>
      <c r="CJ67" s="356"/>
      <c r="CK67" s="356"/>
      <c r="CL67" s="356"/>
      <c r="CM67" s="356"/>
      <c r="CN67" s="356"/>
      <c r="CO67" s="356"/>
      <c r="CP67" s="356"/>
      <c r="CQ67" s="356"/>
      <c r="CR67" s="356"/>
      <c r="CS67" s="356"/>
      <c r="CT67" s="356"/>
      <c r="CU67" s="356"/>
      <c r="CV67" s="356"/>
      <c r="CW67" s="356"/>
      <c r="CX67" s="356"/>
      <c r="CY67" s="356"/>
      <c r="CZ67" s="356"/>
      <c r="DA67" s="356"/>
      <c r="DB67" s="356"/>
      <c r="DC67" s="356"/>
      <c r="DD67" s="356"/>
      <c r="DE67" s="356"/>
      <c r="DF67" s="356"/>
      <c r="DG67" s="356"/>
      <c r="DH67" s="356"/>
      <c r="DI67" s="356"/>
      <c r="DJ67" s="356"/>
      <c r="DK67" s="356"/>
      <c r="DL67" s="356"/>
      <c r="DM67" s="356"/>
      <c r="DN67" s="356"/>
      <c r="DO67" s="356"/>
      <c r="DP67" s="356"/>
      <c r="DQ67" s="356"/>
      <c r="DR67" s="356"/>
      <c r="DS67" s="356"/>
      <c r="DT67" s="356"/>
      <c r="DU67" s="356"/>
      <c r="DV67" s="356"/>
      <c r="DW67" s="356"/>
      <c r="DX67" s="356"/>
      <c r="DY67" s="356"/>
      <c r="DZ67" s="356"/>
      <c r="EA67" s="356"/>
      <c r="EB67" s="356"/>
      <c r="EC67" s="356"/>
      <c r="ED67" s="356"/>
      <c r="EE67" s="356"/>
      <c r="EF67" s="356"/>
      <c r="EG67" s="356"/>
      <c r="EH67" s="356"/>
      <c r="EI67" s="356"/>
      <c r="EJ67" s="356"/>
      <c r="EK67" s="356"/>
      <c r="EL67" s="356"/>
      <c r="EM67" s="356"/>
      <c r="EN67" s="356"/>
      <c r="EO67" s="356"/>
      <c r="EP67" s="356"/>
      <c r="EQ67" s="356"/>
      <c r="ER67" s="356"/>
      <c r="ES67" s="356"/>
      <c r="ET67" s="356"/>
      <c r="EU67" s="356"/>
      <c r="EV67" s="356"/>
      <c r="EW67" s="356"/>
      <c r="EX67" s="356"/>
      <c r="EY67" s="356"/>
      <c r="EZ67" s="356"/>
      <c r="FA67" s="356"/>
      <c r="FB67" s="356"/>
      <c r="FC67" s="356"/>
      <c r="FD67" s="356"/>
      <c r="FE67" s="356"/>
      <c r="FF67" s="356"/>
      <c r="FG67" s="356"/>
      <c r="FH67" s="356"/>
      <c r="FI67" s="356"/>
      <c r="FJ67" s="356"/>
      <c r="FK67" s="356"/>
      <c r="FL67" s="356"/>
      <c r="FM67" s="356"/>
      <c r="FN67" s="356"/>
      <c r="FO67" s="356"/>
      <c r="FP67" s="356"/>
      <c r="FQ67" s="356"/>
      <c r="FR67" s="356"/>
      <c r="FS67" s="356"/>
      <c r="FT67" s="356"/>
      <c r="FU67" s="356"/>
      <c r="FV67" s="356"/>
      <c r="FW67" s="356"/>
      <c r="FX67" s="356"/>
      <c r="FY67" s="356"/>
      <c r="FZ67" s="356"/>
      <c r="GA67" s="356"/>
      <c r="GB67" s="356"/>
      <c r="GC67" s="356"/>
      <c r="GD67" s="356"/>
      <c r="GE67" s="356"/>
      <c r="GF67" s="356"/>
      <c r="GG67" s="356"/>
      <c r="GH67" s="356"/>
      <c r="GI67" s="356"/>
      <c r="GJ67" s="356"/>
      <c r="GK67" s="356"/>
      <c r="GL67" s="356"/>
      <c r="GM67" s="356"/>
      <c r="GN67" s="356"/>
      <c r="GO67" s="356"/>
      <c r="GP67" s="356"/>
      <c r="GQ67" s="356"/>
      <c r="GR67" s="356"/>
      <c r="GS67" s="356"/>
      <c r="GT67" s="356"/>
      <c r="GU67" s="356"/>
      <c r="GV67" s="356"/>
      <c r="GW67" s="356"/>
      <c r="GX67" s="356"/>
      <c r="GY67" s="356"/>
      <c r="GZ67" s="356"/>
      <c r="HA67" s="356"/>
      <c r="HB67" s="356"/>
      <c r="HC67" s="356"/>
      <c r="HD67" s="356"/>
      <c r="HE67" s="356"/>
      <c r="HF67" s="356"/>
      <c r="HG67" s="356"/>
      <c r="HH67" s="356"/>
      <c r="HI67" s="356"/>
      <c r="HJ67" s="356"/>
      <c r="HK67" s="356"/>
      <c r="HL67" s="356"/>
      <c r="HM67" s="356"/>
      <c r="HN67" s="356"/>
      <c r="HO67" s="356"/>
      <c r="HP67" s="356"/>
      <c r="HQ67" s="356"/>
      <c r="HR67" s="356"/>
      <c r="HS67" s="356"/>
      <c r="HT67" s="356"/>
      <c r="HU67" s="356"/>
      <c r="HV67" s="356"/>
      <c r="HW67" s="356"/>
      <c r="HX67" s="356"/>
      <c r="HY67" s="356"/>
      <c r="HZ67" s="356"/>
      <c r="IA67" s="356"/>
      <c r="IB67" s="356"/>
      <c r="IC67" s="356"/>
      <c r="ID67" s="356"/>
      <c r="IE67" s="356"/>
      <c r="IF67" s="356"/>
      <c r="IG67" s="356"/>
      <c r="IH67" s="356"/>
      <c r="II67" s="356"/>
      <c r="IJ67" s="356"/>
      <c r="IK67" s="356"/>
      <c r="IL67" s="356"/>
      <c r="IM67" s="356"/>
      <c r="IN67" s="356"/>
      <c r="IO67" s="356"/>
      <c r="IP67" s="356"/>
      <c r="IQ67" s="356"/>
      <c r="IR67" s="356"/>
      <c r="IS67" s="356"/>
      <c r="IT67" s="356"/>
      <c r="IU67" s="356"/>
      <c r="IV67" s="356"/>
    </row>
    <row r="68" spans="1:256" ht="18" customHeight="1" thickBot="1">
      <c r="A68" s="356"/>
      <c r="B68" s="251"/>
      <c r="C68" s="252"/>
      <c r="D68" s="252"/>
      <c r="E68" s="252"/>
      <c r="F68" s="252"/>
      <c r="G68" s="252"/>
      <c r="H68" s="252"/>
      <c r="I68" s="252"/>
      <c r="J68" s="252"/>
      <c r="K68" s="252"/>
      <c r="L68" s="252"/>
      <c r="M68" s="133"/>
      <c r="N68" s="113"/>
      <c r="O68" s="113"/>
      <c r="P68" s="188"/>
      <c r="Q68" s="356"/>
      <c r="R68" s="356"/>
      <c r="S68" s="356"/>
      <c r="T68" s="356"/>
      <c r="U68" s="356"/>
      <c r="V68" s="356"/>
      <c r="W68" s="356"/>
      <c r="X68" s="356"/>
      <c r="Y68" s="356"/>
      <c r="Z68" s="356"/>
      <c r="AA68" s="356"/>
      <c r="AB68" s="356"/>
      <c r="AC68" s="356"/>
      <c r="AD68" s="356"/>
      <c r="AE68" s="356"/>
      <c r="AF68" s="356"/>
      <c r="AG68" s="356"/>
      <c r="AH68" s="356"/>
      <c r="AI68" s="356"/>
      <c r="AJ68" s="356"/>
      <c r="AK68" s="356"/>
      <c r="AL68" s="356"/>
      <c r="AM68" s="356"/>
      <c r="AN68" s="356"/>
      <c r="AO68" s="356"/>
      <c r="AP68" s="356"/>
      <c r="AQ68" s="356"/>
      <c r="AR68" s="356"/>
      <c r="AS68" s="356"/>
      <c r="AT68" s="356"/>
      <c r="AU68" s="356"/>
      <c r="AV68" s="356"/>
      <c r="AW68" s="356"/>
      <c r="AX68" s="356"/>
      <c r="AY68" s="356"/>
      <c r="AZ68" s="356"/>
      <c r="BA68" s="356"/>
      <c r="BB68" s="356"/>
      <c r="BC68" s="356"/>
      <c r="BD68" s="356"/>
      <c r="BE68" s="356"/>
      <c r="BF68" s="356"/>
      <c r="BG68" s="356"/>
      <c r="BH68" s="356"/>
      <c r="BI68" s="356"/>
      <c r="BJ68" s="356"/>
      <c r="BK68" s="356"/>
      <c r="BL68" s="356"/>
      <c r="BM68" s="356"/>
      <c r="BN68" s="356"/>
      <c r="BO68" s="356"/>
      <c r="BP68" s="356"/>
      <c r="BQ68" s="356"/>
      <c r="BR68" s="356"/>
      <c r="BS68" s="356"/>
      <c r="BT68" s="356"/>
      <c r="BU68" s="356"/>
      <c r="BV68" s="356"/>
      <c r="BW68" s="356"/>
      <c r="BX68" s="356"/>
      <c r="BY68" s="356"/>
      <c r="BZ68" s="356"/>
      <c r="CA68" s="356"/>
      <c r="CB68" s="356"/>
      <c r="CC68" s="356"/>
      <c r="CD68" s="356"/>
      <c r="CE68" s="356"/>
      <c r="CF68" s="356"/>
      <c r="CG68" s="356"/>
      <c r="CH68" s="356"/>
      <c r="CI68" s="356"/>
      <c r="CJ68" s="356"/>
      <c r="CK68" s="356"/>
      <c r="CL68" s="356"/>
      <c r="CM68" s="356"/>
      <c r="CN68" s="356"/>
      <c r="CO68" s="356"/>
      <c r="CP68" s="356"/>
      <c r="CQ68" s="356"/>
      <c r="CR68" s="356"/>
      <c r="CS68" s="356"/>
      <c r="CT68" s="356"/>
      <c r="CU68" s="356"/>
      <c r="CV68" s="356"/>
      <c r="CW68" s="356"/>
      <c r="CX68" s="356"/>
      <c r="CY68" s="356"/>
      <c r="CZ68" s="356"/>
      <c r="DA68" s="356"/>
      <c r="DB68" s="356"/>
      <c r="DC68" s="356"/>
      <c r="DD68" s="356"/>
      <c r="DE68" s="356"/>
      <c r="DF68" s="356"/>
      <c r="DG68" s="356"/>
      <c r="DH68" s="356"/>
      <c r="DI68" s="356"/>
      <c r="DJ68" s="356"/>
      <c r="DK68" s="356"/>
      <c r="DL68" s="356"/>
      <c r="DM68" s="356"/>
      <c r="DN68" s="356"/>
      <c r="DO68" s="356"/>
      <c r="DP68" s="356"/>
      <c r="DQ68" s="356"/>
      <c r="DR68" s="356"/>
      <c r="DS68" s="356"/>
      <c r="DT68" s="356"/>
      <c r="DU68" s="356"/>
      <c r="DV68" s="356"/>
      <c r="DW68" s="356"/>
      <c r="DX68" s="356"/>
      <c r="DY68" s="356"/>
      <c r="DZ68" s="356"/>
      <c r="EA68" s="356"/>
      <c r="EB68" s="356"/>
      <c r="EC68" s="356"/>
      <c r="ED68" s="356"/>
      <c r="EE68" s="356"/>
      <c r="EF68" s="356"/>
      <c r="EG68" s="356"/>
      <c r="EH68" s="356"/>
      <c r="EI68" s="356"/>
      <c r="EJ68" s="356"/>
      <c r="EK68" s="356"/>
      <c r="EL68" s="356"/>
      <c r="EM68" s="356"/>
      <c r="EN68" s="356"/>
      <c r="EO68" s="356"/>
      <c r="EP68" s="356"/>
      <c r="EQ68" s="356"/>
      <c r="ER68" s="356"/>
      <c r="ES68" s="356"/>
      <c r="ET68" s="356"/>
      <c r="EU68" s="356"/>
      <c r="EV68" s="356"/>
      <c r="EW68" s="356"/>
      <c r="EX68" s="356"/>
      <c r="EY68" s="356"/>
      <c r="EZ68" s="356"/>
      <c r="FA68" s="356"/>
      <c r="FB68" s="356"/>
      <c r="FC68" s="356"/>
      <c r="FD68" s="356"/>
      <c r="FE68" s="356"/>
      <c r="FF68" s="356"/>
      <c r="FG68" s="356"/>
      <c r="FH68" s="356"/>
      <c r="FI68" s="356"/>
      <c r="FJ68" s="356"/>
      <c r="FK68" s="356"/>
      <c r="FL68" s="356"/>
      <c r="FM68" s="356"/>
      <c r="FN68" s="356"/>
      <c r="FO68" s="356"/>
      <c r="FP68" s="356"/>
      <c r="FQ68" s="356"/>
      <c r="FR68" s="356"/>
      <c r="FS68" s="356"/>
      <c r="FT68" s="356"/>
      <c r="FU68" s="356"/>
      <c r="FV68" s="356"/>
      <c r="FW68" s="356"/>
      <c r="FX68" s="356"/>
      <c r="FY68" s="356"/>
      <c r="FZ68" s="356"/>
      <c r="GA68" s="356"/>
      <c r="GB68" s="356"/>
      <c r="GC68" s="356"/>
      <c r="GD68" s="356"/>
      <c r="GE68" s="356"/>
      <c r="GF68" s="356"/>
      <c r="GG68" s="356"/>
      <c r="GH68" s="356"/>
      <c r="GI68" s="356"/>
      <c r="GJ68" s="356"/>
      <c r="GK68" s="356"/>
      <c r="GL68" s="356"/>
      <c r="GM68" s="356"/>
      <c r="GN68" s="356"/>
      <c r="GO68" s="356"/>
      <c r="GP68" s="356"/>
      <c r="GQ68" s="356"/>
      <c r="GR68" s="356"/>
      <c r="GS68" s="356"/>
      <c r="GT68" s="356"/>
      <c r="GU68" s="356"/>
      <c r="GV68" s="356"/>
      <c r="GW68" s="356"/>
      <c r="GX68" s="356"/>
      <c r="GY68" s="356"/>
      <c r="GZ68" s="356"/>
      <c r="HA68" s="356"/>
      <c r="HB68" s="356"/>
      <c r="HC68" s="356"/>
      <c r="HD68" s="356"/>
      <c r="HE68" s="356"/>
      <c r="HF68" s="356"/>
      <c r="HG68" s="356"/>
      <c r="HH68" s="356"/>
      <c r="HI68" s="356"/>
      <c r="HJ68" s="356"/>
      <c r="HK68" s="356"/>
      <c r="HL68" s="356"/>
      <c r="HM68" s="356"/>
      <c r="HN68" s="356"/>
      <c r="HO68" s="356"/>
      <c r="HP68" s="356"/>
      <c r="HQ68" s="356"/>
      <c r="HR68" s="356"/>
      <c r="HS68" s="356"/>
      <c r="HT68" s="356"/>
      <c r="HU68" s="356"/>
      <c r="HV68" s="356"/>
      <c r="HW68" s="356"/>
      <c r="HX68" s="356"/>
      <c r="HY68" s="356"/>
      <c r="HZ68" s="356"/>
      <c r="IA68" s="356"/>
      <c r="IB68" s="356"/>
      <c r="IC68" s="356"/>
      <c r="ID68" s="356"/>
      <c r="IE68" s="356"/>
      <c r="IF68" s="356"/>
      <c r="IG68" s="356"/>
      <c r="IH68" s="356"/>
      <c r="II68" s="356"/>
      <c r="IJ68" s="356"/>
      <c r="IK68" s="356"/>
      <c r="IL68" s="356"/>
      <c r="IM68" s="356"/>
      <c r="IN68" s="356"/>
      <c r="IO68" s="356"/>
      <c r="IP68" s="356"/>
      <c r="IQ68" s="356"/>
      <c r="IR68" s="356"/>
      <c r="IS68" s="356"/>
      <c r="IT68" s="356"/>
      <c r="IU68" s="356"/>
      <c r="IV68" s="356"/>
    </row>
    <row r="69" spans="1:256" ht="18" customHeight="1" thickBot="1">
      <c r="A69" s="356"/>
      <c r="B69" s="282"/>
      <c r="C69" s="210" t="s">
        <v>78</v>
      </c>
      <c r="D69" s="252"/>
      <c r="E69" s="252"/>
      <c r="F69" s="252"/>
      <c r="G69" s="252"/>
      <c r="H69" s="252"/>
      <c r="I69" s="252"/>
      <c r="J69" s="252"/>
      <c r="K69" s="252"/>
      <c r="L69" s="254" t="s">
        <v>171</v>
      </c>
      <c r="M69" s="283" t="e">
        <f>M73+M64</f>
        <v>#REF!</v>
      </c>
      <c r="N69" s="252"/>
      <c r="O69" s="252"/>
      <c r="P69" s="284"/>
      <c r="Q69" s="356"/>
      <c r="R69" s="356"/>
      <c r="S69" s="356" t="s">
        <v>79</v>
      </c>
      <c r="T69" s="356"/>
      <c r="U69" s="356"/>
      <c r="V69" s="356"/>
      <c r="W69" s="356"/>
      <c r="X69" s="356"/>
      <c r="Y69" s="356"/>
      <c r="Z69" s="356"/>
      <c r="AA69" s="356"/>
      <c r="AB69" s="356"/>
      <c r="AC69" s="356"/>
      <c r="AD69" s="356"/>
      <c r="AE69" s="356"/>
      <c r="AF69" s="356"/>
      <c r="AG69" s="356"/>
      <c r="AH69" s="356"/>
      <c r="AI69" s="356"/>
      <c r="AJ69" s="356"/>
      <c r="AK69" s="356"/>
      <c r="AL69" s="356"/>
      <c r="AM69" s="356"/>
      <c r="AN69" s="356"/>
      <c r="AO69" s="356"/>
      <c r="AP69" s="356"/>
      <c r="AQ69" s="356"/>
      <c r="AR69" s="356"/>
      <c r="AS69" s="356"/>
      <c r="AT69" s="356"/>
      <c r="AU69" s="356"/>
      <c r="AV69" s="356"/>
      <c r="AW69" s="356"/>
      <c r="AX69" s="356"/>
      <c r="AY69" s="356"/>
      <c r="AZ69" s="356"/>
      <c r="BA69" s="356"/>
      <c r="BB69" s="356"/>
      <c r="BC69" s="356"/>
      <c r="BD69" s="356"/>
      <c r="BE69" s="356"/>
      <c r="BF69" s="356"/>
      <c r="BG69" s="356"/>
      <c r="BH69" s="356"/>
      <c r="BI69" s="356"/>
      <c r="BJ69" s="356"/>
      <c r="BK69" s="356"/>
      <c r="BL69" s="356"/>
      <c r="BM69" s="356"/>
      <c r="BN69" s="356"/>
      <c r="BO69" s="356"/>
      <c r="BP69" s="356"/>
      <c r="BQ69" s="356"/>
      <c r="BR69" s="356"/>
      <c r="BS69" s="356"/>
      <c r="BT69" s="356"/>
      <c r="BU69" s="356"/>
      <c r="BV69" s="356"/>
      <c r="BW69" s="356"/>
      <c r="BX69" s="356"/>
      <c r="BY69" s="356"/>
      <c r="BZ69" s="356"/>
      <c r="CA69" s="356"/>
      <c r="CB69" s="356"/>
      <c r="CC69" s="356"/>
      <c r="CD69" s="356"/>
      <c r="CE69" s="356"/>
      <c r="CF69" s="356"/>
      <c r="CG69" s="356"/>
      <c r="CH69" s="356"/>
      <c r="CI69" s="356"/>
      <c r="CJ69" s="356"/>
      <c r="CK69" s="356"/>
      <c r="CL69" s="356"/>
      <c r="CM69" s="356"/>
      <c r="CN69" s="356"/>
      <c r="CO69" s="356"/>
      <c r="CP69" s="356"/>
      <c r="CQ69" s="356"/>
      <c r="CR69" s="356"/>
      <c r="CS69" s="356"/>
      <c r="CT69" s="356"/>
      <c r="CU69" s="356"/>
      <c r="CV69" s="356"/>
      <c r="CW69" s="356"/>
      <c r="CX69" s="356"/>
      <c r="CY69" s="356"/>
      <c r="CZ69" s="356"/>
      <c r="DA69" s="356"/>
      <c r="DB69" s="356"/>
      <c r="DC69" s="356"/>
      <c r="DD69" s="356"/>
      <c r="DE69" s="356"/>
      <c r="DF69" s="356"/>
      <c r="DG69" s="356"/>
      <c r="DH69" s="356"/>
      <c r="DI69" s="356"/>
      <c r="DJ69" s="356"/>
      <c r="DK69" s="356"/>
      <c r="DL69" s="356"/>
      <c r="DM69" s="356"/>
      <c r="DN69" s="356"/>
      <c r="DO69" s="356"/>
      <c r="DP69" s="356"/>
      <c r="DQ69" s="356"/>
      <c r="DR69" s="356"/>
      <c r="DS69" s="356"/>
      <c r="DT69" s="356"/>
      <c r="DU69" s="356"/>
      <c r="DV69" s="356"/>
      <c r="DW69" s="356"/>
      <c r="DX69" s="356"/>
      <c r="DY69" s="356"/>
      <c r="DZ69" s="356"/>
      <c r="EA69" s="356"/>
      <c r="EB69" s="356"/>
      <c r="EC69" s="356"/>
      <c r="ED69" s="356"/>
      <c r="EE69" s="356"/>
      <c r="EF69" s="356"/>
      <c r="EG69" s="356"/>
      <c r="EH69" s="356"/>
      <c r="EI69" s="356"/>
      <c r="EJ69" s="356"/>
      <c r="EK69" s="356"/>
      <c r="EL69" s="356"/>
      <c r="EM69" s="356"/>
      <c r="EN69" s="356"/>
      <c r="EO69" s="356"/>
      <c r="EP69" s="356"/>
      <c r="EQ69" s="356"/>
      <c r="ER69" s="356"/>
      <c r="ES69" s="356"/>
      <c r="ET69" s="356"/>
      <c r="EU69" s="356"/>
      <c r="EV69" s="356"/>
      <c r="EW69" s="356"/>
      <c r="EX69" s="356"/>
      <c r="EY69" s="356"/>
      <c r="EZ69" s="356"/>
      <c r="FA69" s="356"/>
      <c r="FB69" s="356"/>
      <c r="FC69" s="356"/>
      <c r="FD69" s="356"/>
      <c r="FE69" s="356"/>
      <c r="FF69" s="356"/>
      <c r="FG69" s="356"/>
      <c r="FH69" s="356"/>
      <c r="FI69" s="356"/>
      <c r="FJ69" s="356"/>
      <c r="FK69" s="356"/>
      <c r="FL69" s="356"/>
      <c r="FM69" s="356"/>
      <c r="FN69" s="356"/>
      <c r="FO69" s="356"/>
      <c r="FP69" s="356"/>
      <c r="FQ69" s="356"/>
      <c r="FR69" s="356"/>
      <c r="FS69" s="356"/>
      <c r="FT69" s="356"/>
      <c r="FU69" s="356"/>
      <c r="FV69" s="356"/>
      <c r="FW69" s="356"/>
      <c r="FX69" s="356"/>
      <c r="FY69" s="356"/>
      <c r="FZ69" s="356"/>
      <c r="GA69" s="356"/>
      <c r="GB69" s="356"/>
      <c r="GC69" s="356"/>
      <c r="GD69" s="356"/>
      <c r="GE69" s="356"/>
      <c r="GF69" s="356"/>
      <c r="GG69" s="356"/>
      <c r="GH69" s="356"/>
      <c r="GI69" s="356"/>
      <c r="GJ69" s="356"/>
      <c r="GK69" s="356"/>
      <c r="GL69" s="356"/>
      <c r="GM69" s="356"/>
      <c r="GN69" s="356"/>
      <c r="GO69" s="356"/>
      <c r="GP69" s="356"/>
      <c r="GQ69" s="356"/>
      <c r="GR69" s="356"/>
      <c r="GS69" s="356"/>
      <c r="GT69" s="356"/>
      <c r="GU69" s="356"/>
      <c r="GV69" s="356"/>
      <c r="GW69" s="356"/>
      <c r="GX69" s="356"/>
      <c r="GY69" s="356"/>
      <c r="GZ69" s="356"/>
      <c r="HA69" s="356"/>
      <c r="HB69" s="356"/>
      <c r="HC69" s="356"/>
      <c r="HD69" s="356"/>
      <c r="HE69" s="356"/>
      <c r="HF69" s="356"/>
      <c r="HG69" s="356"/>
      <c r="HH69" s="356"/>
      <c r="HI69" s="356"/>
      <c r="HJ69" s="356"/>
      <c r="HK69" s="356"/>
      <c r="HL69" s="356"/>
      <c r="HM69" s="356"/>
      <c r="HN69" s="356"/>
      <c r="HO69" s="356"/>
      <c r="HP69" s="356"/>
      <c r="HQ69" s="356"/>
      <c r="HR69" s="356"/>
      <c r="HS69" s="356"/>
      <c r="HT69" s="356"/>
      <c r="HU69" s="356"/>
      <c r="HV69" s="356"/>
      <c r="HW69" s="356"/>
      <c r="HX69" s="356"/>
      <c r="HY69" s="356"/>
      <c r="HZ69" s="356"/>
      <c r="IA69" s="356"/>
      <c r="IB69" s="356"/>
      <c r="IC69" s="356"/>
      <c r="ID69" s="356"/>
      <c r="IE69" s="356"/>
      <c r="IF69" s="356"/>
      <c r="IG69" s="356"/>
      <c r="IH69" s="356"/>
      <c r="II69" s="356"/>
      <c r="IJ69" s="356"/>
      <c r="IK69" s="356"/>
      <c r="IL69" s="356"/>
      <c r="IM69" s="356"/>
      <c r="IN69" s="356"/>
      <c r="IO69" s="356"/>
      <c r="IP69" s="356"/>
      <c r="IQ69" s="356"/>
      <c r="IR69" s="356"/>
      <c r="IS69" s="356"/>
      <c r="IT69" s="356"/>
      <c r="IU69" s="356"/>
      <c r="IV69" s="356"/>
    </row>
    <row r="70" spans="1:256" ht="18" customHeight="1">
      <c r="A70" s="356"/>
      <c r="B70" s="282"/>
      <c r="C70" s="210"/>
      <c r="D70" s="252"/>
      <c r="E70" s="252" t="s">
        <v>182</v>
      </c>
      <c r="F70" s="252"/>
      <c r="G70" s="252"/>
      <c r="H70" s="252"/>
      <c r="I70" s="275" t="e">
        <f>#REF!</f>
        <v>#REF!</v>
      </c>
      <c r="J70" s="259" t="s">
        <v>64</v>
      </c>
      <c r="K70" s="252"/>
      <c r="L70" s="252"/>
      <c r="M70" s="252"/>
      <c r="N70" s="252"/>
      <c r="O70" s="252"/>
      <c r="P70" s="284"/>
      <c r="Q70" s="356"/>
      <c r="R70" s="356"/>
      <c r="S70" s="356"/>
      <c r="T70" s="356"/>
      <c r="U70" s="356"/>
      <c r="V70" s="356"/>
      <c r="W70" s="356"/>
      <c r="X70" s="356"/>
      <c r="Y70" s="356"/>
      <c r="Z70" s="356"/>
      <c r="AA70" s="356"/>
      <c r="AB70" s="356"/>
      <c r="AC70" s="356"/>
      <c r="AD70" s="356"/>
      <c r="AE70" s="356"/>
      <c r="AF70" s="356"/>
      <c r="AG70" s="356"/>
      <c r="AH70" s="356"/>
      <c r="AI70" s="356"/>
      <c r="AJ70" s="356"/>
      <c r="AK70" s="356"/>
      <c r="AL70" s="356"/>
      <c r="AM70" s="356"/>
      <c r="AN70" s="356"/>
      <c r="AO70" s="356"/>
      <c r="AP70" s="356"/>
      <c r="AQ70" s="356"/>
      <c r="AR70" s="356"/>
      <c r="AS70" s="356"/>
      <c r="AT70" s="356"/>
      <c r="AU70" s="356"/>
      <c r="AV70" s="356"/>
      <c r="AW70" s="356"/>
      <c r="AX70" s="356"/>
      <c r="AY70" s="356"/>
      <c r="AZ70" s="356"/>
      <c r="BA70" s="356"/>
      <c r="BB70" s="356"/>
      <c r="BC70" s="356"/>
      <c r="BD70" s="356"/>
      <c r="BE70" s="356"/>
      <c r="BF70" s="356"/>
      <c r="BG70" s="356"/>
      <c r="BH70" s="356"/>
      <c r="BI70" s="356"/>
      <c r="BJ70" s="356"/>
      <c r="BK70" s="356"/>
      <c r="BL70" s="356"/>
      <c r="BM70" s="356"/>
      <c r="BN70" s="356"/>
      <c r="BO70" s="356"/>
      <c r="BP70" s="356"/>
      <c r="BQ70" s="356"/>
      <c r="BR70" s="356"/>
      <c r="BS70" s="356"/>
      <c r="BT70" s="356"/>
      <c r="BU70" s="356"/>
      <c r="BV70" s="356"/>
      <c r="BW70" s="356"/>
      <c r="BX70" s="356"/>
      <c r="BY70" s="356"/>
      <c r="BZ70" s="356"/>
      <c r="CA70" s="356"/>
      <c r="CB70" s="356"/>
      <c r="CC70" s="356"/>
      <c r="CD70" s="356"/>
      <c r="CE70" s="356"/>
      <c r="CF70" s="356"/>
      <c r="CG70" s="356"/>
      <c r="CH70" s="356"/>
      <c r="CI70" s="356"/>
      <c r="CJ70" s="356"/>
      <c r="CK70" s="356"/>
      <c r="CL70" s="356"/>
      <c r="CM70" s="356"/>
      <c r="CN70" s="356"/>
      <c r="CO70" s="356"/>
      <c r="CP70" s="356"/>
      <c r="CQ70" s="356"/>
      <c r="CR70" s="356"/>
      <c r="CS70" s="356"/>
      <c r="CT70" s="356"/>
      <c r="CU70" s="356"/>
      <c r="CV70" s="356"/>
      <c r="CW70" s="356"/>
      <c r="CX70" s="356"/>
      <c r="CY70" s="356"/>
      <c r="CZ70" s="356"/>
      <c r="DA70" s="356"/>
      <c r="DB70" s="356"/>
      <c r="DC70" s="356"/>
      <c r="DD70" s="356"/>
      <c r="DE70" s="356"/>
      <c r="DF70" s="356"/>
      <c r="DG70" s="356"/>
      <c r="DH70" s="356"/>
      <c r="DI70" s="356"/>
      <c r="DJ70" s="356"/>
      <c r="DK70" s="356"/>
      <c r="DL70" s="356"/>
      <c r="DM70" s="356"/>
      <c r="DN70" s="356"/>
      <c r="DO70" s="356"/>
      <c r="DP70" s="356"/>
      <c r="DQ70" s="356"/>
      <c r="DR70" s="356"/>
      <c r="DS70" s="356"/>
      <c r="DT70" s="356"/>
      <c r="DU70" s="356"/>
      <c r="DV70" s="356"/>
      <c r="DW70" s="356"/>
      <c r="DX70" s="356"/>
      <c r="DY70" s="356"/>
      <c r="DZ70" s="356"/>
      <c r="EA70" s="356"/>
      <c r="EB70" s="356"/>
      <c r="EC70" s="356"/>
      <c r="ED70" s="356"/>
      <c r="EE70" s="356"/>
      <c r="EF70" s="356"/>
      <c r="EG70" s="356"/>
      <c r="EH70" s="356"/>
      <c r="EI70" s="356"/>
      <c r="EJ70" s="356"/>
      <c r="EK70" s="356"/>
      <c r="EL70" s="356"/>
      <c r="EM70" s="356"/>
      <c r="EN70" s="356"/>
      <c r="EO70" s="356"/>
      <c r="EP70" s="356"/>
      <c r="EQ70" s="356"/>
      <c r="ER70" s="356"/>
      <c r="ES70" s="356"/>
      <c r="ET70" s="356"/>
      <c r="EU70" s="356"/>
      <c r="EV70" s="356"/>
      <c r="EW70" s="356"/>
      <c r="EX70" s="356"/>
      <c r="EY70" s="356"/>
      <c r="EZ70" s="356"/>
      <c r="FA70" s="356"/>
      <c r="FB70" s="356"/>
      <c r="FC70" s="356"/>
      <c r="FD70" s="356"/>
      <c r="FE70" s="356"/>
      <c r="FF70" s="356"/>
      <c r="FG70" s="356"/>
      <c r="FH70" s="356"/>
      <c r="FI70" s="356"/>
      <c r="FJ70" s="356"/>
      <c r="FK70" s="356"/>
      <c r="FL70" s="356"/>
      <c r="FM70" s="356"/>
      <c r="FN70" s="356"/>
      <c r="FO70" s="356"/>
      <c r="FP70" s="356"/>
      <c r="FQ70" s="356"/>
      <c r="FR70" s="356"/>
      <c r="FS70" s="356"/>
      <c r="FT70" s="356"/>
      <c r="FU70" s="356"/>
      <c r="FV70" s="356"/>
      <c r="FW70" s="356"/>
      <c r="FX70" s="356"/>
      <c r="FY70" s="356"/>
      <c r="FZ70" s="356"/>
      <c r="GA70" s="356"/>
      <c r="GB70" s="356"/>
      <c r="GC70" s="356"/>
      <c r="GD70" s="356"/>
      <c r="GE70" s="356"/>
      <c r="GF70" s="356"/>
      <c r="GG70" s="356"/>
      <c r="GH70" s="356"/>
      <c r="GI70" s="356"/>
      <c r="GJ70" s="356"/>
      <c r="GK70" s="356"/>
      <c r="GL70" s="356"/>
      <c r="GM70" s="356"/>
      <c r="GN70" s="356"/>
      <c r="GO70" s="356"/>
      <c r="GP70" s="356"/>
      <c r="GQ70" s="356"/>
      <c r="GR70" s="356"/>
      <c r="GS70" s="356"/>
      <c r="GT70" s="356"/>
      <c r="GU70" s="356"/>
      <c r="GV70" s="356"/>
      <c r="GW70" s="356"/>
      <c r="GX70" s="356"/>
      <c r="GY70" s="356"/>
      <c r="GZ70" s="356"/>
      <c r="HA70" s="356"/>
      <c r="HB70" s="356"/>
      <c r="HC70" s="356"/>
      <c r="HD70" s="356"/>
      <c r="HE70" s="356"/>
      <c r="HF70" s="356"/>
      <c r="HG70" s="356"/>
      <c r="HH70" s="356"/>
      <c r="HI70" s="356"/>
      <c r="HJ70" s="356"/>
      <c r="HK70" s="356"/>
      <c r="HL70" s="356"/>
      <c r="HM70" s="356"/>
      <c r="HN70" s="356"/>
      <c r="HO70" s="356"/>
      <c r="HP70" s="356"/>
      <c r="HQ70" s="356"/>
      <c r="HR70" s="356"/>
      <c r="HS70" s="356"/>
      <c r="HT70" s="356"/>
      <c r="HU70" s="356"/>
      <c r="HV70" s="356"/>
      <c r="HW70" s="356"/>
      <c r="HX70" s="356"/>
      <c r="HY70" s="356"/>
      <c r="HZ70" s="356"/>
      <c r="IA70" s="356"/>
      <c r="IB70" s="356"/>
      <c r="IC70" s="356"/>
      <c r="ID70" s="356"/>
      <c r="IE70" s="356"/>
      <c r="IF70" s="356"/>
      <c r="IG70" s="356"/>
      <c r="IH70" s="356"/>
      <c r="II70" s="356"/>
      <c r="IJ70" s="356"/>
      <c r="IK70" s="356"/>
      <c r="IL70" s="356"/>
      <c r="IM70" s="356"/>
      <c r="IN70" s="356"/>
      <c r="IO70" s="356"/>
      <c r="IP70" s="356"/>
      <c r="IQ70" s="356"/>
      <c r="IR70" s="356"/>
      <c r="IS70" s="356"/>
      <c r="IT70" s="356"/>
      <c r="IU70" s="356"/>
      <c r="IV70" s="356"/>
    </row>
    <row r="71" spans="1:256" ht="13.5">
      <c r="A71" s="356"/>
      <c r="B71" s="282"/>
      <c r="C71" s="210"/>
      <c r="D71" s="252"/>
      <c r="E71" s="252"/>
      <c r="F71" s="252"/>
      <c r="G71" s="252"/>
      <c r="H71" s="252"/>
      <c r="I71" s="327"/>
      <c r="J71" s="263" t="s">
        <v>154</v>
      </c>
      <c r="K71" s="252" t="s">
        <v>206</v>
      </c>
      <c r="L71" s="252"/>
      <c r="M71" s="252"/>
      <c r="N71" s="252"/>
      <c r="O71" s="252"/>
      <c r="P71" s="284"/>
      <c r="Q71" s="356"/>
      <c r="R71" s="356"/>
      <c r="S71" s="55" t="s">
        <v>100</v>
      </c>
      <c r="T71" s="356"/>
      <c r="U71" s="356"/>
      <c r="V71" s="356"/>
      <c r="W71" s="356"/>
      <c r="X71" s="356"/>
      <c r="Y71" s="356"/>
      <c r="Z71" s="356"/>
      <c r="AA71" s="356"/>
      <c r="AB71" s="356"/>
      <c r="AC71" s="356"/>
      <c r="AD71" s="356"/>
      <c r="AE71" s="356"/>
      <c r="AF71" s="356"/>
      <c r="AG71" s="356"/>
      <c r="AH71" s="356"/>
      <c r="AI71" s="356"/>
      <c r="AJ71" s="356"/>
      <c r="AK71" s="356"/>
      <c r="AL71" s="356"/>
      <c r="AM71" s="356"/>
      <c r="AN71" s="356"/>
      <c r="AO71" s="356"/>
      <c r="AP71" s="356"/>
      <c r="AQ71" s="356"/>
      <c r="AR71" s="356"/>
      <c r="AS71" s="356"/>
      <c r="AT71" s="356"/>
      <c r="AU71" s="356"/>
      <c r="AV71" s="356"/>
      <c r="AW71" s="356"/>
      <c r="AX71" s="356"/>
      <c r="AY71" s="356"/>
      <c r="AZ71" s="356"/>
      <c r="BA71" s="356"/>
      <c r="BB71" s="356"/>
      <c r="BC71" s="356"/>
      <c r="BD71" s="356"/>
      <c r="BE71" s="356"/>
      <c r="BF71" s="356"/>
      <c r="BG71" s="356"/>
      <c r="BH71" s="356"/>
      <c r="BI71" s="356"/>
      <c r="BJ71" s="356"/>
      <c r="BK71" s="356"/>
      <c r="BL71" s="356"/>
      <c r="BM71" s="356"/>
      <c r="BN71" s="356"/>
      <c r="BO71" s="356"/>
      <c r="BP71" s="356"/>
      <c r="BQ71" s="356"/>
      <c r="BR71" s="356"/>
      <c r="BS71" s="356"/>
      <c r="BT71" s="356"/>
      <c r="BU71" s="356"/>
      <c r="BV71" s="356"/>
      <c r="BW71" s="356"/>
      <c r="BX71" s="356"/>
      <c r="BY71" s="356"/>
      <c r="BZ71" s="356"/>
      <c r="CA71" s="356"/>
      <c r="CB71" s="356"/>
      <c r="CC71" s="356"/>
      <c r="CD71" s="356"/>
      <c r="CE71" s="356"/>
      <c r="CF71" s="356"/>
      <c r="CG71" s="356"/>
      <c r="CH71" s="356"/>
      <c r="CI71" s="356"/>
      <c r="CJ71" s="356"/>
      <c r="CK71" s="356"/>
      <c r="CL71" s="356"/>
      <c r="CM71" s="356"/>
      <c r="CN71" s="356"/>
      <c r="CO71" s="356"/>
      <c r="CP71" s="356"/>
      <c r="CQ71" s="356"/>
      <c r="CR71" s="356"/>
      <c r="CS71" s="356"/>
      <c r="CT71" s="356"/>
      <c r="CU71" s="356"/>
      <c r="CV71" s="356"/>
      <c r="CW71" s="356"/>
      <c r="CX71" s="356"/>
      <c r="CY71" s="356"/>
      <c r="CZ71" s="356"/>
      <c r="DA71" s="356"/>
      <c r="DB71" s="356"/>
      <c r="DC71" s="356"/>
      <c r="DD71" s="356"/>
      <c r="DE71" s="356"/>
      <c r="DF71" s="356"/>
      <c r="DG71" s="356"/>
      <c r="DH71" s="356"/>
      <c r="DI71" s="356"/>
      <c r="DJ71" s="356"/>
      <c r="DK71" s="356"/>
      <c r="DL71" s="356"/>
      <c r="DM71" s="356"/>
      <c r="DN71" s="356"/>
      <c r="DO71" s="356"/>
      <c r="DP71" s="356"/>
      <c r="DQ71" s="356"/>
      <c r="DR71" s="356"/>
      <c r="DS71" s="356"/>
      <c r="DT71" s="356"/>
      <c r="DU71" s="356"/>
      <c r="DV71" s="356"/>
      <c r="DW71" s="356"/>
      <c r="DX71" s="356"/>
      <c r="DY71" s="356"/>
      <c r="DZ71" s="356"/>
      <c r="EA71" s="356"/>
      <c r="EB71" s="356"/>
      <c r="EC71" s="356"/>
      <c r="ED71" s="356"/>
      <c r="EE71" s="356"/>
      <c r="EF71" s="356"/>
      <c r="EG71" s="356"/>
      <c r="EH71" s="356"/>
      <c r="EI71" s="356"/>
      <c r="EJ71" s="356"/>
      <c r="EK71" s="356"/>
      <c r="EL71" s="356"/>
      <c r="EM71" s="356"/>
      <c r="EN71" s="356"/>
      <c r="EO71" s="356"/>
      <c r="EP71" s="356"/>
      <c r="EQ71" s="356"/>
      <c r="ER71" s="356"/>
      <c r="ES71" s="356"/>
      <c r="ET71" s="356"/>
      <c r="EU71" s="356"/>
      <c r="EV71" s="356"/>
      <c r="EW71" s="356"/>
      <c r="EX71" s="356"/>
      <c r="EY71" s="356"/>
      <c r="EZ71" s="356"/>
      <c r="FA71" s="356"/>
      <c r="FB71" s="356"/>
      <c r="FC71" s="356"/>
      <c r="FD71" s="356"/>
      <c r="FE71" s="356"/>
      <c r="FF71" s="356"/>
      <c r="FG71" s="356"/>
      <c r="FH71" s="356"/>
      <c r="FI71" s="356"/>
      <c r="FJ71" s="356"/>
      <c r="FK71" s="356"/>
      <c r="FL71" s="356"/>
      <c r="FM71" s="356"/>
      <c r="FN71" s="356"/>
      <c r="FO71" s="356"/>
      <c r="FP71" s="356"/>
      <c r="FQ71" s="356"/>
      <c r="FR71" s="356"/>
      <c r="FS71" s="356"/>
      <c r="FT71" s="356"/>
      <c r="FU71" s="356"/>
      <c r="FV71" s="356"/>
      <c r="FW71" s="356"/>
      <c r="FX71" s="356"/>
      <c r="FY71" s="356"/>
      <c r="FZ71" s="356"/>
      <c r="GA71" s="356"/>
      <c r="GB71" s="356"/>
      <c r="GC71" s="356"/>
      <c r="GD71" s="356"/>
      <c r="GE71" s="356"/>
      <c r="GF71" s="356"/>
      <c r="GG71" s="356"/>
      <c r="GH71" s="356"/>
      <c r="GI71" s="356"/>
      <c r="GJ71" s="356"/>
      <c r="GK71" s="356"/>
      <c r="GL71" s="356"/>
      <c r="GM71" s="356"/>
      <c r="GN71" s="356"/>
      <c r="GO71" s="356"/>
      <c r="GP71" s="356"/>
      <c r="GQ71" s="356"/>
      <c r="GR71" s="356"/>
      <c r="GS71" s="356"/>
      <c r="GT71" s="356"/>
      <c r="GU71" s="356"/>
      <c r="GV71" s="356"/>
      <c r="GW71" s="356"/>
      <c r="GX71" s="356"/>
      <c r="GY71" s="356"/>
      <c r="GZ71" s="356"/>
      <c r="HA71" s="356"/>
      <c r="HB71" s="356"/>
      <c r="HC71" s="356"/>
      <c r="HD71" s="356"/>
      <c r="HE71" s="356"/>
      <c r="HF71" s="356"/>
      <c r="HG71" s="356"/>
      <c r="HH71" s="356"/>
      <c r="HI71" s="356"/>
      <c r="HJ71" s="356"/>
      <c r="HK71" s="356"/>
      <c r="HL71" s="356"/>
      <c r="HM71" s="356"/>
      <c r="HN71" s="356"/>
      <c r="HO71" s="356"/>
      <c r="HP71" s="356"/>
      <c r="HQ71" s="356"/>
      <c r="HR71" s="356"/>
      <c r="HS71" s="356"/>
      <c r="HT71" s="356"/>
      <c r="HU71" s="356"/>
      <c r="HV71" s="356"/>
      <c r="HW71" s="356"/>
      <c r="HX71" s="356"/>
      <c r="HY71" s="356"/>
      <c r="HZ71" s="356"/>
      <c r="IA71" s="356"/>
      <c r="IB71" s="356"/>
      <c r="IC71" s="356"/>
      <c r="ID71" s="356"/>
      <c r="IE71" s="356"/>
      <c r="IF71" s="356"/>
      <c r="IG71" s="356"/>
      <c r="IH71" s="356"/>
      <c r="II71" s="356"/>
      <c r="IJ71" s="356"/>
      <c r="IK71" s="356"/>
      <c r="IL71" s="356"/>
      <c r="IM71" s="356"/>
      <c r="IN71" s="356"/>
      <c r="IO71" s="356"/>
      <c r="IP71" s="356"/>
      <c r="IQ71" s="356"/>
      <c r="IR71" s="356"/>
      <c r="IS71" s="356"/>
      <c r="IT71" s="356"/>
      <c r="IU71" s="356"/>
      <c r="IV71" s="356"/>
    </row>
    <row r="72" spans="1:256" ht="14.25">
      <c r="A72" s="356"/>
      <c r="B72" s="282"/>
      <c r="C72" s="210"/>
      <c r="D72" s="252"/>
      <c r="E72" s="252"/>
      <c r="F72" s="252"/>
      <c r="G72" s="133" t="s">
        <v>203</v>
      </c>
      <c r="H72" s="252"/>
      <c r="I72" s="322"/>
      <c r="J72" s="322" t="s">
        <v>64</v>
      </c>
      <c r="K72" s="112" t="s">
        <v>155</v>
      </c>
      <c r="L72" s="252"/>
      <c r="M72" s="133" t="s">
        <v>97</v>
      </c>
      <c r="N72" s="252"/>
      <c r="O72" s="252"/>
      <c r="P72" s="284"/>
      <c r="Q72" s="356"/>
      <c r="R72" s="356"/>
      <c r="S72" s="55">
        <f>電気排出係数!D5</f>
        <v>5.1199999999999998E-4</v>
      </c>
      <c r="T72" s="356"/>
      <c r="U72" s="356"/>
      <c r="V72" s="356"/>
      <c r="W72" s="356"/>
      <c r="X72" s="356"/>
      <c r="Y72" s="356"/>
      <c r="Z72" s="356"/>
      <c r="AA72" s="356"/>
      <c r="AB72" s="356"/>
      <c r="AC72" s="356"/>
      <c r="AD72" s="356"/>
      <c r="AE72" s="356"/>
      <c r="AF72" s="356"/>
      <c r="AG72" s="356"/>
      <c r="AH72" s="356"/>
      <c r="AI72" s="356"/>
      <c r="AJ72" s="356"/>
      <c r="AK72" s="356"/>
      <c r="AL72" s="356"/>
      <c r="AM72" s="356"/>
      <c r="AN72" s="356"/>
      <c r="AO72" s="356"/>
      <c r="AP72" s="356"/>
      <c r="AQ72" s="356"/>
      <c r="AR72" s="356"/>
      <c r="AS72" s="356"/>
      <c r="AT72" s="356"/>
      <c r="AU72" s="356"/>
      <c r="AV72" s="356"/>
      <c r="AW72" s="356"/>
      <c r="AX72" s="356"/>
      <c r="AY72" s="356"/>
      <c r="AZ72" s="356"/>
      <c r="BA72" s="356"/>
      <c r="BB72" s="356"/>
      <c r="BC72" s="356"/>
      <c r="BD72" s="356"/>
      <c r="BE72" s="356"/>
      <c r="BF72" s="356"/>
      <c r="BG72" s="356"/>
      <c r="BH72" s="356"/>
      <c r="BI72" s="356"/>
      <c r="BJ72" s="356"/>
      <c r="BK72" s="356"/>
      <c r="BL72" s="356"/>
      <c r="BM72" s="356"/>
      <c r="BN72" s="356"/>
      <c r="BO72" s="356"/>
      <c r="BP72" s="356"/>
      <c r="BQ72" s="356"/>
      <c r="BR72" s="356"/>
      <c r="BS72" s="356"/>
      <c r="BT72" s="356"/>
      <c r="BU72" s="356"/>
      <c r="BV72" s="356"/>
      <c r="BW72" s="356"/>
      <c r="BX72" s="356"/>
      <c r="BY72" s="356"/>
      <c r="BZ72" s="356"/>
      <c r="CA72" s="356"/>
      <c r="CB72" s="356"/>
      <c r="CC72" s="356"/>
      <c r="CD72" s="356"/>
      <c r="CE72" s="356"/>
      <c r="CF72" s="356"/>
      <c r="CG72" s="356"/>
      <c r="CH72" s="356"/>
      <c r="CI72" s="356"/>
      <c r="CJ72" s="356"/>
      <c r="CK72" s="356"/>
      <c r="CL72" s="356"/>
      <c r="CM72" s="356"/>
      <c r="CN72" s="356"/>
      <c r="CO72" s="356"/>
      <c r="CP72" s="356"/>
      <c r="CQ72" s="356"/>
      <c r="CR72" s="356"/>
      <c r="CS72" s="356"/>
      <c r="CT72" s="356"/>
      <c r="CU72" s="356"/>
      <c r="CV72" s="356"/>
      <c r="CW72" s="356"/>
      <c r="CX72" s="356"/>
      <c r="CY72" s="356"/>
      <c r="CZ72" s="356"/>
      <c r="DA72" s="356"/>
      <c r="DB72" s="356"/>
      <c r="DC72" s="356"/>
      <c r="DD72" s="356"/>
      <c r="DE72" s="356"/>
      <c r="DF72" s="356"/>
      <c r="DG72" s="356"/>
      <c r="DH72" s="356"/>
      <c r="DI72" s="356"/>
      <c r="DJ72" s="356"/>
      <c r="DK72" s="356"/>
      <c r="DL72" s="356"/>
      <c r="DM72" s="356"/>
      <c r="DN72" s="356"/>
      <c r="DO72" s="356"/>
      <c r="DP72" s="356"/>
      <c r="DQ72" s="356"/>
      <c r="DR72" s="356"/>
      <c r="DS72" s="356"/>
      <c r="DT72" s="356"/>
      <c r="DU72" s="356"/>
      <c r="DV72" s="356"/>
      <c r="DW72" s="356"/>
      <c r="DX72" s="356"/>
      <c r="DY72" s="356"/>
      <c r="DZ72" s="356"/>
      <c r="EA72" s="356"/>
      <c r="EB72" s="356"/>
      <c r="EC72" s="356"/>
      <c r="ED72" s="356"/>
      <c r="EE72" s="356"/>
      <c r="EF72" s="356"/>
      <c r="EG72" s="356"/>
      <c r="EH72" s="356"/>
      <c r="EI72" s="356"/>
      <c r="EJ72" s="356"/>
      <c r="EK72" s="356"/>
      <c r="EL72" s="356"/>
      <c r="EM72" s="356"/>
      <c r="EN72" s="356"/>
      <c r="EO72" s="356"/>
      <c r="EP72" s="356"/>
      <c r="EQ72" s="356"/>
      <c r="ER72" s="356"/>
      <c r="ES72" s="356"/>
      <c r="ET72" s="356"/>
      <c r="EU72" s="356"/>
      <c r="EV72" s="356"/>
      <c r="EW72" s="356"/>
      <c r="EX72" s="356"/>
      <c r="EY72" s="356"/>
      <c r="EZ72" s="356"/>
      <c r="FA72" s="356"/>
      <c r="FB72" s="356"/>
      <c r="FC72" s="356"/>
      <c r="FD72" s="356"/>
      <c r="FE72" s="356"/>
      <c r="FF72" s="356"/>
      <c r="FG72" s="356"/>
      <c r="FH72" s="356"/>
      <c r="FI72" s="356"/>
      <c r="FJ72" s="356"/>
      <c r="FK72" s="356"/>
      <c r="FL72" s="356"/>
      <c r="FM72" s="356"/>
      <c r="FN72" s="356"/>
      <c r="FO72" s="356"/>
      <c r="FP72" s="356"/>
      <c r="FQ72" s="356"/>
      <c r="FR72" s="356"/>
      <c r="FS72" s="356"/>
      <c r="FT72" s="356"/>
      <c r="FU72" s="356"/>
      <c r="FV72" s="356"/>
      <c r="FW72" s="356"/>
      <c r="FX72" s="356"/>
      <c r="FY72" s="356"/>
      <c r="FZ72" s="356"/>
      <c r="GA72" s="356"/>
      <c r="GB72" s="356"/>
      <c r="GC72" s="356"/>
      <c r="GD72" s="356"/>
      <c r="GE72" s="356"/>
      <c r="GF72" s="356"/>
      <c r="GG72" s="356"/>
      <c r="GH72" s="356"/>
      <c r="GI72" s="356"/>
      <c r="GJ72" s="356"/>
      <c r="GK72" s="356"/>
      <c r="GL72" s="356"/>
      <c r="GM72" s="356"/>
      <c r="GN72" s="356"/>
      <c r="GO72" s="356"/>
      <c r="GP72" s="356"/>
      <c r="GQ72" s="356"/>
      <c r="GR72" s="356"/>
      <c r="GS72" s="356"/>
      <c r="GT72" s="356"/>
      <c r="GU72" s="356"/>
      <c r="GV72" s="356"/>
      <c r="GW72" s="356"/>
      <c r="GX72" s="356"/>
      <c r="GY72" s="356"/>
      <c r="GZ72" s="356"/>
      <c r="HA72" s="356"/>
      <c r="HB72" s="356"/>
      <c r="HC72" s="356"/>
      <c r="HD72" s="356"/>
      <c r="HE72" s="356"/>
      <c r="HF72" s="356"/>
      <c r="HG72" s="356"/>
      <c r="HH72" s="356"/>
      <c r="HI72" s="356"/>
      <c r="HJ72" s="356"/>
      <c r="HK72" s="356"/>
      <c r="HL72" s="356"/>
      <c r="HM72" s="356"/>
      <c r="HN72" s="356"/>
      <c r="HO72" s="356"/>
      <c r="HP72" s="356"/>
      <c r="HQ72" s="356"/>
      <c r="HR72" s="356"/>
      <c r="HS72" s="356"/>
      <c r="HT72" s="356"/>
      <c r="HU72" s="356"/>
      <c r="HV72" s="356"/>
      <c r="HW72" s="356"/>
      <c r="HX72" s="356"/>
      <c r="HY72" s="356"/>
      <c r="HZ72" s="356"/>
      <c r="IA72" s="356"/>
      <c r="IB72" s="356"/>
      <c r="IC72" s="356"/>
      <c r="ID72" s="356"/>
      <c r="IE72" s="356"/>
      <c r="IF72" s="356"/>
      <c r="IG72" s="356"/>
      <c r="IH72" s="356"/>
      <c r="II72" s="356"/>
      <c r="IJ72" s="356"/>
      <c r="IK72" s="356"/>
      <c r="IL72" s="356"/>
      <c r="IM72" s="356"/>
      <c r="IN72" s="356"/>
      <c r="IO72" s="356"/>
      <c r="IP72" s="356"/>
      <c r="IQ72" s="356"/>
      <c r="IR72" s="356"/>
      <c r="IS72" s="356"/>
      <c r="IT72" s="356"/>
      <c r="IU72" s="356"/>
      <c r="IV72" s="356"/>
    </row>
    <row r="73" spans="1:256" s="20" customFormat="1" ht="13.5">
      <c r="A73" s="139"/>
      <c r="B73" s="194"/>
      <c r="C73" s="140"/>
      <c r="D73" s="141"/>
      <c r="E73" s="252"/>
      <c r="F73" s="263" t="s">
        <v>153</v>
      </c>
      <c r="G73" s="275" t="e">
        <f>G55</f>
        <v>#REF!</v>
      </c>
      <c r="H73" s="252"/>
      <c r="I73" s="322" t="s">
        <v>156</v>
      </c>
      <c r="J73" s="350" t="e">
        <f>IF(#REF!=#REF!,J55-I70,J59*G73)</f>
        <v>#REF!</v>
      </c>
      <c r="K73" s="260">
        <f>K55</f>
        <v>5.4560734426229503E-2</v>
      </c>
      <c r="L73" s="252"/>
      <c r="M73" s="275" t="e">
        <f>J73*K73/G73</f>
        <v>#REF!</v>
      </c>
      <c r="N73" s="143"/>
      <c r="O73" s="143"/>
      <c r="P73" s="212"/>
    </row>
    <row r="74" spans="1:256" s="20" customFormat="1" ht="13.5">
      <c r="A74" s="139"/>
      <c r="B74" s="194"/>
      <c r="C74" s="140"/>
      <c r="D74" s="141"/>
      <c r="E74" s="252"/>
      <c r="F74" s="263"/>
      <c r="G74" s="327"/>
      <c r="H74" s="252"/>
      <c r="I74" s="322"/>
      <c r="J74" s="328"/>
      <c r="K74" s="262"/>
      <c r="L74" s="252"/>
      <c r="M74" s="327"/>
      <c r="N74" s="143"/>
      <c r="O74" s="143"/>
      <c r="P74" s="212"/>
    </row>
    <row r="75" spans="1:256" ht="17.25" thickBot="1">
      <c r="A75" s="101"/>
      <c r="B75" s="251" t="s">
        <v>181</v>
      </c>
      <c r="C75" s="113"/>
      <c r="D75" s="112"/>
      <c r="E75" s="113"/>
      <c r="F75" s="113"/>
      <c r="G75" s="130"/>
      <c r="H75" s="130"/>
      <c r="I75" s="130"/>
      <c r="J75" s="130"/>
      <c r="K75" s="130"/>
      <c r="L75" s="137"/>
      <c r="M75" s="133" t="s">
        <v>97</v>
      </c>
      <c r="N75" s="113"/>
      <c r="O75" s="113"/>
      <c r="P75" s="188" t="s">
        <v>97</v>
      </c>
      <c r="S75" s="356"/>
    </row>
    <row r="76" spans="1:256" ht="18" customHeight="1">
      <c r="A76" s="101"/>
      <c r="B76" s="187"/>
      <c r="C76" s="113"/>
      <c r="D76" s="112"/>
      <c r="E76" s="113"/>
      <c r="F76" s="113"/>
      <c r="G76" s="130"/>
      <c r="H76" s="130"/>
      <c r="I76" s="130"/>
      <c r="J76" s="130"/>
      <c r="K76" s="130"/>
      <c r="L76" s="137"/>
      <c r="M76" s="180" t="s">
        <v>57</v>
      </c>
      <c r="N76" s="113"/>
      <c r="O76" s="118"/>
      <c r="P76" s="180" t="s">
        <v>42</v>
      </c>
      <c r="S76" s="356" t="s">
        <v>35</v>
      </c>
    </row>
    <row r="77" spans="1:256" ht="18" customHeight="1">
      <c r="A77" s="101"/>
      <c r="B77" s="185"/>
      <c r="C77" s="166" t="s">
        <v>10</v>
      </c>
      <c r="D77" s="134"/>
      <c r="E77" s="134"/>
      <c r="F77" s="134"/>
      <c r="G77" s="135"/>
      <c r="H77" s="130"/>
      <c r="I77" s="130"/>
      <c r="J77" s="130"/>
      <c r="K77" s="130"/>
      <c r="L77" s="137"/>
      <c r="M77" s="181" t="e">
        <f>M30</f>
        <v>#REF!</v>
      </c>
      <c r="N77" s="113"/>
      <c r="O77" s="113"/>
      <c r="P77" s="181" t="e">
        <f>P30</f>
        <v>#REF!</v>
      </c>
    </row>
    <row r="78" spans="1:256" ht="18" customHeight="1">
      <c r="A78" s="101"/>
      <c r="B78" s="185"/>
      <c r="C78" s="166" t="s">
        <v>50</v>
      </c>
      <c r="D78" s="134"/>
      <c r="E78" s="134"/>
      <c r="F78" s="134"/>
      <c r="G78" s="135"/>
      <c r="H78" s="130"/>
      <c r="I78" s="130"/>
      <c r="J78" s="130"/>
      <c r="K78" s="130"/>
      <c r="L78" s="137"/>
      <c r="M78" s="181" t="e">
        <f>M49</f>
        <v>#REF!</v>
      </c>
      <c r="N78" s="113"/>
      <c r="O78" s="113"/>
      <c r="P78" s="181" t="e">
        <f>P49</f>
        <v>#REF!</v>
      </c>
    </row>
    <row r="79" spans="1:256" ht="18" customHeight="1">
      <c r="A79" s="101"/>
      <c r="B79" s="185"/>
      <c r="C79" s="166" t="s">
        <v>11</v>
      </c>
      <c r="D79" s="134"/>
      <c r="E79" s="134"/>
      <c r="F79" s="134"/>
      <c r="G79" s="135"/>
      <c r="H79" s="130"/>
      <c r="I79" s="130"/>
      <c r="J79" s="130"/>
      <c r="K79" s="130"/>
      <c r="L79" s="137"/>
      <c r="M79" s="206" t="e">
        <f>M69</f>
        <v>#REF!</v>
      </c>
      <c r="N79" s="113"/>
      <c r="O79" s="113"/>
      <c r="P79" s="182" t="e">
        <f>P52</f>
        <v>#REF!</v>
      </c>
    </row>
    <row r="80" spans="1:256" ht="18" customHeight="1" thickBot="1">
      <c r="A80" s="101"/>
      <c r="B80" s="195"/>
      <c r="C80" s="196" t="s">
        <v>7</v>
      </c>
      <c r="D80" s="197"/>
      <c r="E80" s="198"/>
      <c r="F80" s="198"/>
      <c r="G80" s="199"/>
      <c r="H80" s="200"/>
      <c r="I80" s="201"/>
      <c r="J80" s="201"/>
      <c r="K80" s="201"/>
      <c r="L80" s="202"/>
      <c r="M80" s="207" t="e">
        <f>SUM(M77:M79)</f>
        <v>#REF!</v>
      </c>
      <c r="N80" s="203"/>
      <c r="O80" s="203"/>
      <c r="P80" s="183" t="e">
        <f>IF(COUNTIF(P77:P79,$S$76)&gt;0,$S$76,SUM(P77:P79))</f>
        <v>#REF!</v>
      </c>
    </row>
    <row r="81" spans="1:16" ht="11.25" customHeight="1">
      <c r="A81" s="101"/>
      <c r="B81" s="102"/>
      <c r="C81" s="101"/>
      <c r="D81" s="103"/>
      <c r="E81" s="101"/>
      <c r="F81" s="101"/>
      <c r="G81" s="102"/>
      <c r="H81" s="102"/>
      <c r="I81" s="102"/>
      <c r="J81" s="102"/>
      <c r="K81" s="102"/>
      <c r="L81" s="104"/>
      <c r="M81" s="101"/>
      <c r="N81" s="101"/>
      <c r="O81" s="101"/>
      <c r="P81" s="101"/>
    </row>
    <row r="82" spans="1:16" ht="18" hidden="1" customHeight="1"/>
    <row r="83" spans="1:16" ht="18" hidden="1" customHeight="1"/>
    <row r="84" spans="1:16" ht="18" hidden="1" customHeight="1"/>
    <row r="85" spans="1:16" ht="18" hidden="1" customHeight="1"/>
    <row r="86" spans="1:16" ht="18" hidden="1" customHeight="1"/>
    <row r="87" spans="1:16" ht="18" hidden="1" customHeight="1"/>
    <row r="88" spans="1:16" ht="18" hidden="1" customHeight="1"/>
    <row r="89" spans="1:16" ht="18" hidden="1" customHeight="1"/>
    <row r="90" spans="1:16" ht="18" hidden="1" customHeight="1"/>
    <row r="91" spans="1:16" ht="18" hidden="1" customHeight="1"/>
    <row r="92" spans="1:16" ht="18" hidden="1" customHeight="1"/>
    <row r="93" spans="1:16" ht="18" hidden="1" customHeight="1"/>
    <row r="94" spans="1:16" ht="18" hidden="1" customHeight="1"/>
    <row r="95" spans="1:16" ht="18" hidden="1" customHeight="1"/>
    <row r="96" spans="1:16" ht="18" hidden="1" customHeight="1"/>
    <row r="97" ht="18" hidden="1" customHeight="1"/>
    <row r="98" ht="18" hidden="1" customHeight="1"/>
    <row r="99" ht="18" hidden="1" customHeight="1"/>
    <row r="100" ht="18" hidden="1" customHeight="1"/>
    <row r="101" ht="18" hidden="1" customHeight="1"/>
    <row r="102" ht="18" hidden="1" customHeight="1"/>
    <row r="103" ht="18" hidden="1" customHeight="1"/>
    <row r="104" ht="18" hidden="1" customHeight="1"/>
    <row r="105" ht="18" hidden="1" customHeight="1"/>
    <row r="106" ht="18" hidden="1" customHeight="1"/>
    <row r="107" ht="18" hidden="1" customHeight="1"/>
    <row r="108" ht="18" hidden="1" customHeight="1"/>
    <row r="109" ht="18" hidden="1" customHeight="1"/>
    <row r="110" ht="18" hidden="1" customHeight="1"/>
    <row r="111" ht="18" hidden="1" customHeight="1"/>
    <row r="112" ht="18" hidden="1" customHeight="1"/>
    <row r="113" ht="18" hidden="1" customHeight="1"/>
    <row r="114" ht="18" hidden="1" customHeight="1"/>
    <row r="115" ht="18" hidden="1" customHeight="1"/>
    <row r="116" ht="18" hidden="1" customHeight="1"/>
    <row r="117" ht="18" hidden="1" customHeight="1"/>
    <row r="118" ht="18" hidden="1" customHeight="1"/>
    <row r="119" ht="18" hidden="1" customHeight="1"/>
    <row r="120" ht="18" hidden="1" customHeight="1"/>
    <row r="121" ht="18" hidden="1" customHeight="1"/>
    <row r="122" ht="18" hidden="1" customHeight="1"/>
    <row r="123" ht="18" hidden="1" customHeight="1"/>
    <row r="124" ht="18" hidden="1" customHeight="1"/>
    <row r="125" ht="18" hidden="1" customHeight="1"/>
    <row r="126" ht="18" hidden="1" customHeight="1"/>
    <row r="127" ht="18" hidden="1" customHeight="1"/>
    <row r="128" ht="18" hidden="1" customHeight="1"/>
    <row r="129" ht="18" hidden="1" customHeight="1"/>
    <row r="130" ht="18" hidden="1" customHeight="1"/>
    <row r="131" ht="18" hidden="1" customHeight="1"/>
    <row r="132" ht="18" hidden="1" customHeight="1"/>
    <row r="133" ht="18" hidden="1" customHeight="1"/>
    <row r="134" ht="18" hidden="1" customHeight="1"/>
    <row r="135" ht="18" hidden="1" customHeight="1"/>
  </sheetData>
  <mergeCells count="7">
    <mergeCell ref="L35:M35"/>
    <mergeCell ref="O35:P35"/>
    <mergeCell ref="L2:M2"/>
    <mergeCell ref="L3:M3"/>
    <mergeCell ref="L9:M9"/>
    <mergeCell ref="O9:P9"/>
    <mergeCell ref="L20:M20"/>
  </mergeCells>
  <phoneticPr fontId="4"/>
  <conditionalFormatting sqref="F79 F77 S77:S65556 Q33:Q34 I35 I7 Q11:Q17 I9 Q7:Q8 R7:IV17 Q5:IV6 Q51:IV51 Q73:R65556 T73:IV65556 G19 G30:G31 Q18:IV32 G49:G50 Q37:Q50 R33:IV50">
    <cfRule type="cellIs" dxfId="47" priority="4" stopIfTrue="1" operator="equal">
      <formula>5</formula>
    </cfRule>
    <cfRule type="cellIs" dxfId="46" priority="5" stopIfTrue="1" operator="equal">
      <formula>4</formula>
    </cfRule>
    <cfRule type="cellIs" dxfId="45" priority="6" stopIfTrue="1" operator="equal">
      <formula>2</formula>
    </cfRule>
  </conditionalFormatting>
  <conditionalFormatting sqref="I20">
    <cfRule type="cellIs" dxfId="44" priority="1" stopIfTrue="1" operator="equal">
      <formula>5</formula>
    </cfRule>
    <cfRule type="cellIs" dxfId="43" priority="2" stopIfTrue="1" operator="equal">
      <formula>4</formula>
    </cfRule>
    <cfRule type="cellIs" dxfId="42" priority="3" stopIfTrue="1" operator="equal">
      <formula>2</formula>
    </cfRule>
  </conditionalFormatting>
  <printOptions horizontalCentered="1"/>
  <pageMargins left="1.1811023622047245" right="0.98425196850393704" top="0.78740157480314965" bottom="0.78740157480314965" header="0.51181102362204722" footer="0.51181102362204722"/>
  <pageSetup paperSize="9" scale="62" fitToHeight="0" orientation="portrait" horizontalDpi="300" verticalDpi="300" r:id="rId1"/>
  <headerFooter alignWithMargins="0">
    <oddHeader>&amp;L&amp;F&amp;R&amp;A</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000"/>
    <pageSetUpPr fitToPage="1"/>
  </sheetPr>
  <dimension ref="A1:Z100"/>
  <sheetViews>
    <sheetView showGridLines="0" tabSelected="1" zoomScale="85" zoomScaleNormal="85" workbookViewId="0">
      <selection activeCell="F69" sqref="F69"/>
    </sheetView>
  </sheetViews>
  <sheetFormatPr defaultColWidth="0" defaultRowHeight="13.5"/>
  <cols>
    <col min="1" max="1" width="2.5" style="452" customWidth="1"/>
    <col min="2" max="2" width="2.75" style="452" customWidth="1"/>
    <col min="3" max="3" width="15.125" style="452" customWidth="1"/>
    <col min="4" max="8" width="11.875" style="452" customWidth="1"/>
    <col min="9" max="9" width="12.375" style="452" customWidth="1"/>
    <col min="10" max="10" width="11.875" style="452" customWidth="1"/>
    <col min="11" max="11" width="1.375" style="452" customWidth="1"/>
    <col min="12" max="12" width="2.25" style="452" customWidth="1"/>
    <col min="13" max="19" width="8.25" style="452" hidden="1" customWidth="1"/>
    <col min="20" max="20" width="4.25" style="452" hidden="1" customWidth="1"/>
    <col min="21" max="26" width="8.25" style="452" hidden="1" customWidth="1"/>
    <col min="27" max="16384" width="2.5" style="452" hidden="1"/>
  </cols>
  <sheetData>
    <row r="1" spans="1:20" customFormat="1">
      <c r="A1" s="5"/>
      <c r="B1" s="5" t="s">
        <v>321</v>
      </c>
      <c r="C1" s="5"/>
      <c r="D1" s="5"/>
      <c r="E1" s="5"/>
      <c r="F1" s="5"/>
      <c r="G1" s="5"/>
      <c r="H1" s="5"/>
      <c r="I1" s="5"/>
      <c r="J1" s="5"/>
      <c r="K1" s="5"/>
      <c r="L1" s="5"/>
      <c r="M1" s="506" t="str">
        <f>O1</f>
        <v>CASBEE-戸建（新築）2018年版と共通</v>
      </c>
      <c r="N1" s="452"/>
      <c r="O1" t="s">
        <v>400</v>
      </c>
      <c r="P1" s="452"/>
    </row>
    <row r="2" spans="1:20" ht="23.25">
      <c r="A2" s="5"/>
      <c r="B2" s="454" t="s">
        <v>385</v>
      </c>
      <c r="C2" s="5"/>
      <c r="D2" s="5"/>
      <c r="E2" s="5"/>
      <c r="F2" s="5"/>
      <c r="G2" s="454" t="s">
        <v>384</v>
      </c>
      <c r="H2" s="5"/>
      <c r="I2" s="5"/>
      <c r="J2" s="5"/>
      <c r="K2" s="5"/>
      <c r="L2" s="5"/>
      <c r="M2" s="506" t="str">
        <f>G2</f>
        <v>適合判定ツール</v>
      </c>
      <c r="N2" s="452">
        <v>1</v>
      </c>
      <c r="P2" s="452" t="str">
        <f>電気排出係数!B9</f>
        <v>北海道電力株式会社</v>
      </c>
      <c r="R2" s="452" t="s">
        <v>240</v>
      </c>
    </row>
    <row r="3" spans="1:20" s="303" customFormat="1">
      <c r="A3" s="214"/>
      <c r="B3" s="8" t="s">
        <v>420</v>
      </c>
      <c r="C3" s="8"/>
      <c r="D3" s="8"/>
      <c r="E3" s="8"/>
      <c r="F3" s="8"/>
      <c r="G3" s="8"/>
      <c r="H3" s="8"/>
      <c r="I3" s="8"/>
      <c r="J3" s="8"/>
      <c r="K3" s="8"/>
      <c r="L3" s="214"/>
      <c r="N3" s="303">
        <v>2</v>
      </c>
      <c r="P3" s="452" t="str">
        <f>電気排出係数!B10</f>
        <v>東北電力株式会社</v>
      </c>
      <c r="R3" s="360" t="s">
        <v>241</v>
      </c>
      <c r="S3" s="360" t="s">
        <v>242</v>
      </c>
      <c r="T3" s="360" t="s">
        <v>243</v>
      </c>
    </row>
    <row r="4" spans="1:20" ht="5.45" customHeight="1" thickBot="1">
      <c r="A4" s="409"/>
      <c r="B4" s="409"/>
      <c r="C4" s="409"/>
      <c r="D4" s="409"/>
      <c r="E4" s="409"/>
      <c r="F4" s="409"/>
      <c r="G4" s="409"/>
      <c r="H4" s="409"/>
      <c r="I4" s="409"/>
      <c r="J4" s="409"/>
      <c r="K4" s="409"/>
      <c r="L4" s="409"/>
      <c r="M4" s="10"/>
      <c r="R4" s="55"/>
      <c r="S4" s="55"/>
      <c r="T4" s="361"/>
    </row>
    <row r="5" spans="1:20" ht="15" customHeight="1" thickBot="1">
      <c r="A5" s="409"/>
      <c r="B5" s="410" t="s">
        <v>235</v>
      </c>
      <c r="C5" s="411"/>
      <c r="D5" s="411"/>
      <c r="E5" s="411"/>
      <c r="F5" s="411"/>
      <c r="G5" s="411"/>
      <c r="H5" s="411"/>
      <c r="I5" s="411"/>
      <c r="J5" s="411"/>
      <c r="K5" s="412"/>
      <c r="L5" s="409"/>
      <c r="M5" s="10"/>
      <c r="N5" s="452">
        <v>4</v>
      </c>
      <c r="P5" s="452" t="str">
        <f>電気排出係数!B12</f>
        <v>中部電力株式会社</v>
      </c>
      <c r="R5" s="55">
        <v>2</v>
      </c>
      <c r="S5" s="55">
        <v>0.4</v>
      </c>
      <c r="T5" s="361" t="s">
        <v>244</v>
      </c>
    </row>
    <row r="6" spans="1:20" ht="15" customHeight="1" thickBot="1">
      <c r="A6" s="409"/>
      <c r="B6" s="455" t="s">
        <v>36</v>
      </c>
      <c r="C6" s="456"/>
      <c r="D6" s="681" t="s">
        <v>404</v>
      </c>
      <c r="E6" s="682"/>
      <c r="F6" s="683"/>
      <c r="G6" s="566"/>
      <c r="H6" s="447" t="s">
        <v>299</v>
      </c>
      <c r="I6" s="618"/>
      <c r="J6" s="436" t="s">
        <v>386</v>
      </c>
      <c r="K6" s="457"/>
      <c r="L6" s="409"/>
      <c r="M6" s="10"/>
      <c r="N6" s="452">
        <v>5</v>
      </c>
      <c r="P6" s="452" t="str">
        <f>電気排出係数!B13</f>
        <v>北陸電力株式会社</v>
      </c>
      <c r="R6" s="55">
        <v>3</v>
      </c>
      <c r="S6" s="55">
        <v>0.5</v>
      </c>
      <c r="T6" s="361" t="s">
        <v>244</v>
      </c>
    </row>
    <row r="7" spans="1:20" ht="15" customHeight="1" thickBot="1">
      <c r="A7" s="409"/>
      <c r="B7" s="419" t="s">
        <v>322</v>
      </c>
      <c r="C7" s="420"/>
      <c r="D7" s="684" t="s">
        <v>405</v>
      </c>
      <c r="E7" s="685"/>
      <c r="F7" s="686"/>
      <c r="G7" s="434"/>
      <c r="H7" s="581" t="s">
        <v>58</v>
      </c>
      <c r="I7" s="687"/>
      <c r="J7" s="683"/>
      <c r="K7" s="415"/>
      <c r="L7" s="409"/>
      <c r="M7" s="10"/>
      <c r="N7" s="452">
        <v>6</v>
      </c>
      <c r="P7" s="452" t="str">
        <f>電気排出係数!B14</f>
        <v>関西電力株式会社</v>
      </c>
      <c r="R7" s="55">
        <v>4</v>
      </c>
      <c r="S7" s="55">
        <v>0.6</v>
      </c>
      <c r="T7" s="361" t="s">
        <v>244</v>
      </c>
    </row>
    <row r="8" spans="1:20" ht="15" hidden="1" customHeight="1">
      <c r="A8" s="409"/>
      <c r="B8" s="419" t="s">
        <v>38</v>
      </c>
      <c r="C8" s="420"/>
      <c r="D8" s="579" t="e">
        <f>#REF!</f>
        <v>#REF!</v>
      </c>
      <c r="E8" s="580" t="s">
        <v>95</v>
      </c>
      <c r="F8" s="581" t="s">
        <v>232</v>
      </c>
      <c r="G8" s="438" t="s">
        <v>217</v>
      </c>
      <c r="H8" s="616">
        <v>0.5</v>
      </c>
      <c r="I8" s="619" t="s">
        <v>245</v>
      </c>
      <c r="J8" s="620" t="e">
        <f>VLOOKUP(D8,R4:T11,2)</f>
        <v>#REF!</v>
      </c>
      <c r="K8" s="429"/>
      <c r="L8" s="409"/>
      <c r="M8" s="397" t="e">
        <f>IF(J8=Q14,P14,IF(H8="",P15,IF(H8&lt;=J8,P14,P15)))</f>
        <v>#REF!</v>
      </c>
      <c r="N8" s="452">
        <v>7</v>
      </c>
      <c r="P8" s="452" t="str">
        <f>電気排出係数!B15</f>
        <v>中国電力株式会社</v>
      </c>
      <c r="R8" s="55">
        <v>5</v>
      </c>
      <c r="S8" s="55">
        <v>0.6</v>
      </c>
      <c r="T8" s="55">
        <v>3</v>
      </c>
    </row>
    <row r="9" spans="1:20" ht="15" hidden="1" customHeight="1">
      <c r="A9" s="409"/>
      <c r="B9" s="567"/>
      <c r="C9" s="434"/>
      <c r="D9" s="434"/>
      <c r="E9" s="434"/>
      <c r="F9" s="447"/>
      <c r="G9" s="438" t="s">
        <v>218</v>
      </c>
      <c r="H9" s="616">
        <v>2.8</v>
      </c>
      <c r="I9" s="621" t="s">
        <v>245</v>
      </c>
      <c r="J9" s="622" t="e">
        <f>VLOOKUP(D8,R4:T11,3)</f>
        <v>#REF!</v>
      </c>
      <c r="K9" s="429"/>
      <c r="L9" s="409"/>
      <c r="M9" s="397" t="e">
        <f>IF(J9=Q14,P14,IF(H9="",P15,IF(H9&lt;=J9,P14,P15)))</f>
        <v>#REF!</v>
      </c>
      <c r="N9" s="452">
        <v>8</v>
      </c>
      <c r="P9" s="452" t="str">
        <f>電気排出係数!B16</f>
        <v>四国電力株式会社</v>
      </c>
      <c r="R9" s="55">
        <v>6</v>
      </c>
      <c r="S9" s="55">
        <v>0.6</v>
      </c>
      <c r="T9" s="55">
        <v>2.8</v>
      </c>
    </row>
    <row r="10" spans="1:20" ht="15" hidden="1" customHeight="1">
      <c r="A10" s="409"/>
      <c r="B10" s="567"/>
      <c r="C10" s="434"/>
      <c r="D10" s="434"/>
      <c r="E10" s="434"/>
      <c r="F10" s="447" t="s">
        <v>316</v>
      </c>
      <c r="G10" s="434"/>
      <c r="H10" s="616"/>
      <c r="I10" s="567" t="s">
        <v>319</v>
      </c>
      <c r="J10" s="457"/>
      <c r="K10" s="457"/>
      <c r="L10" s="409"/>
      <c r="M10" s="397"/>
      <c r="P10" s="452" t="str">
        <f>電気排出係数!B17</f>
        <v>九州電力株式会社</v>
      </c>
      <c r="R10" s="55">
        <v>7</v>
      </c>
      <c r="S10" s="55">
        <v>0.6</v>
      </c>
      <c r="T10" s="55">
        <v>2.7</v>
      </c>
    </row>
    <row r="11" spans="1:20" ht="15" hidden="1" customHeight="1">
      <c r="A11" s="409"/>
      <c r="B11" s="567"/>
      <c r="C11" s="434"/>
      <c r="D11" s="434"/>
      <c r="E11" s="434"/>
      <c r="F11" s="447" t="s">
        <v>318</v>
      </c>
      <c r="G11" s="420"/>
      <c r="H11" s="617" t="s">
        <v>194</v>
      </c>
      <c r="I11" s="623" t="s">
        <v>317</v>
      </c>
      <c r="J11" s="624"/>
      <c r="K11" s="429"/>
      <c r="L11" s="409"/>
      <c r="M11" s="397"/>
      <c r="P11" s="452" t="str">
        <f>電気排出係数!B18</f>
        <v>沖縄電力株式会社</v>
      </c>
      <c r="R11" s="55">
        <v>8</v>
      </c>
      <c r="S11" s="361" t="s">
        <v>244</v>
      </c>
      <c r="T11" s="55">
        <v>3.2</v>
      </c>
    </row>
    <row r="12" spans="1:20" ht="15" customHeight="1" thickBot="1">
      <c r="A12" s="409"/>
      <c r="B12" s="458" t="s">
        <v>399</v>
      </c>
      <c r="C12" s="451"/>
      <c r="D12" s="451" t="str">
        <f>IF(N12=R14,電気排出係数!B22,"")</f>
        <v>代替値</v>
      </c>
      <c r="E12" s="451">
        <f>電気排出係数!D5</f>
        <v>5.1199999999999998E-4</v>
      </c>
      <c r="F12" s="451" t="s">
        <v>415</v>
      </c>
      <c r="G12" s="631"/>
      <c r="H12" s="450" t="s">
        <v>61</v>
      </c>
      <c r="I12" s="684" t="s">
        <v>406</v>
      </c>
      <c r="J12" s="686"/>
      <c r="K12" s="568"/>
      <c r="L12" s="5"/>
      <c r="N12" s="55" t="s">
        <v>115</v>
      </c>
      <c r="P12" s="452" t="s">
        <v>115</v>
      </c>
    </row>
    <row r="13" spans="1:20" ht="5.0999999999999996" customHeight="1" thickBot="1">
      <c r="A13" s="409"/>
      <c r="B13" s="409"/>
      <c r="C13" s="409"/>
      <c r="D13" s="409"/>
      <c r="E13" s="409"/>
      <c r="F13" s="409"/>
      <c r="G13" s="409"/>
      <c r="H13" s="409"/>
      <c r="I13" s="409"/>
      <c r="J13" s="409"/>
      <c r="K13" s="409"/>
      <c r="L13" s="409"/>
      <c r="M13" s="10"/>
    </row>
    <row r="14" spans="1:20" ht="15" customHeight="1">
      <c r="A14" s="409"/>
      <c r="B14" s="410" t="s">
        <v>236</v>
      </c>
      <c r="C14" s="411"/>
      <c r="D14" s="411"/>
      <c r="E14" s="411"/>
      <c r="F14" s="411"/>
      <c r="G14" s="411"/>
      <c r="H14" s="411"/>
      <c r="I14" s="411"/>
      <c r="J14" s="411"/>
      <c r="K14" s="412"/>
      <c r="L14" s="409"/>
      <c r="M14" s="10"/>
      <c r="N14" s="55" t="s">
        <v>96</v>
      </c>
      <c r="O14" s="55"/>
      <c r="P14" s="452" t="s">
        <v>247</v>
      </c>
      <c r="Q14" s="452" t="s">
        <v>280</v>
      </c>
      <c r="R14" s="452" t="s">
        <v>115</v>
      </c>
    </row>
    <row r="15" spans="1:20" ht="15" customHeight="1" thickBot="1">
      <c r="A15" s="409"/>
      <c r="B15" s="421" t="s">
        <v>323</v>
      </c>
      <c r="C15" s="422"/>
      <c r="D15" s="422"/>
      <c r="E15" s="422"/>
      <c r="F15" s="422"/>
      <c r="G15" s="422"/>
      <c r="H15" s="422"/>
      <c r="I15" s="422"/>
      <c r="J15" s="422"/>
      <c r="K15" s="423"/>
      <c r="L15" s="409"/>
      <c r="M15" s="10"/>
      <c r="P15" s="452" t="s">
        <v>246</v>
      </c>
    </row>
    <row r="16" spans="1:20" ht="15" customHeight="1" thickBot="1">
      <c r="A16" s="409"/>
      <c r="B16" s="459"/>
      <c r="C16" s="460"/>
      <c r="D16" s="584"/>
      <c r="E16" s="5" t="s">
        <v>227</v>
      </c>
      <c r="F16" s="5"/>
      <c r="G16" s="5"/>
      <c r="H16" s="5"/>
      <c r="I16" s="5"/>
      <c r="J16" s="425"/>
      <c r="K16" s="426"/>
      <c r="L16" s="409"/>
    </row>
    <row r="17" spans="1:21" ht="15" customHeight="1" thickBot="1">
      <c r="A17" s="409"/>
      <c r="B17" s="421" t="s">
        <v>370</v>
      </c>
      <c r="C17" s="422"/>
      <c r="D17" s="422"/>
      <c r="E17" s="422"/>
      <c r="F17" s="422"/>
      <c r="G17" s="422"/>
      <c r="H17" s="422"/>
      <c r="I17" s="422"/>
      <c r="J17" s="422"/>
      <c r="K17" s="423"/>
      <c r="L17" s="409"/>
      <c r="M17" s="10"/>
      <c r="N17" s="452" t="s">
        <v>328</v>
      </c>
      <c r="O17" s="452" t="s">
        <v>368</v>
      </c>
    </row>
    <row r="18" spans="1:21" ht="15" customHeight="1" thickBot="1">
      <c r="A18" s="409"/>
      <c r="B18" s="424"/>
      <c r="C18" s="425" t="s">
        <v>219</v>
      </c>
      <c r="D18" s="583"/>
      <c r="E18" s="461" t="s">
        <v>221</v>
      </c>
      <c r="F18" s="462"/>
      <c r="G18" s="462"/>
      <c r="H18" s="462"/>
      <c r="I18" s="462"/>
      <c r="J18" s="464" t="s">
        <v>107</v>
      </c>
      <c r="K18" s="463"/>
      <c r="L18" s="409"/>
      <c r="M18" s="577">
        <f>O18</f>
        <v>0</v>
      </c>
      <c r="N18" s="578" t="e">
        <f>#REF!</f>
        <v>#REF!</v>
      </c>
      <c r="O18" s="578">
        <f>IF(D16=N14,5,D18)</f>
        <v>0</v>
      </c>
      <c r="Q18" s="396"/>
      <c r="R18" t="s">
        <v>268</v>
      </c>
    </row>
    <row r="19" spans="1:21" ht="15" customHeight="1">
      <c r="A19" s="409"/>
      <c r="B19" s="424"/>
      <c r="C19" s="5"/>
      <c r="D19" s="582" t="s">
        <v>325</v>
      </c>
      <c r="E19" s="420" t="s">
        <v>222</v>
      </c>
      <c r="F19" s="420"/>
      <c r="G19" s="420"/>
      <c r="H19" s="420"/>
      <c r="I19" s="420"/>
      <c r="J19" s="420"/>
      <c r="K19" s="429"/>
      <c r="L19" s="409"/>
      <c r="Q19" s="578">
        <v>3</v>
      </c>
      <c r="R19" s="55">
        <v>30</v>
      </c>
    </row>
    <row r="20" spans="1:21" ht="15" customHeight="1">
      <c r="A20" s="409"/>
      <c r="B20" s="424"/>
      <c r="C20" s="509" t="s">
        <v>369</v>
      </c>
      <c r="D20" s="428" t="s">
        <v>326</v>
      </c>
      <c r="E20" s="420" t="s">
        <v>223</v>
      </c>
      <c r="F20" s="420"/>
      <c r="G20" s="420"/>
      <c r="H20" s="420"/>
      <c r="I20" s="420"/>
      <c r="J20" s="420"/>
      <c r="K20" s="429"/>
      <c r="L20" s="409"/>
      <c r="M20" s="507" t="e">
        <f>VLOOKUP(M18,Q19:R21,2,FALSE)</f>
        <v>#N/A</v>
      </c>
      <c r="N20" s="452" t="s">
        <v>367</v>
      </c>
      <c r="Q20" s="578">
        <v>4</v>
      </c>
      <c r="R20" s="55">
        <v>60</v>
      </c>
    </row>
    <row r="21" spans="1:21" ht="15" customHeight="1">
      <c r="A21" s="409"/>
      <c r="B21" s="424"/>
      <c r="C21" s="508" t="e">
        <f>M20&amp;"年"</f>
        <v>#N/A</v>
      </c>
      <c r="D21" s="430" t="s">
        <v>327</v>
      </c>
      <c r="E21" s="425" t="s">
        <v>224</v>
      </c>
      <c r="F21" s="425"/>
      <c r="G21" s="425"/>
      <c r="H21" s="425"/>
      <c r="I21" s="425"/>
      <c r="J21" s="425"/>
      <c r="K21" s="426"/>
      <c r="L21" s="409"/>
      <c r="Q21" s="578">
        <v>5</v>
      </c>
      <c r="R21" s="55">
        <v>90</v>
      </c>
    </row>
    <row r="22" spans="1:21" ht="15" customHeight="1">
      <c r="A22" s="409"/>
      <c r="B22" s="431" t="s">
        <v>324</v>
      </c>
      <c r="C22" s="432" t="s">
        <v>237</v>
      </c>
      <c r="D22" s="432"/>
      <c r="E22" s="432"/>
      <c r="F22" s="432"/>
      <c r="G22" s="432"/>
      <c r="H22" s="432"/>
      <c r="I22" s="432"/>
      <c r="J22" s="432"/>
      <c r="K22" s="433"/>
      <c r="L22" s="409"/>
      <c r="M22" s="10"/>
      <c r="N22" s="576"/>
    </row>
    <row r="23" spans="1:21" s="10" customFormat="1" ht="15" customHeight="1">
      <c r="A23" s="636"/>
      <c r="B23" s="637" t="s">
        <v>176</v>
      </c>
      <c r="C23" s="638"/>
      <c r="D23" s="638"/>
      <c r="E23" s="639"/>
      <c r="F23" s="639"/>
      <c r="G23" s="639"/>
      <c r="H23" s="417"/>
      <c r="I23" s="425"/>
      <c r="J23" s="635" t="str">
        <f>IF(N25=1,"",N26)</f>
        <v>構造の比率は合計が１になるように入力</v>
      </c>
      <c r="K23" s="640"/>
      <c r="L23" s="636"/>
    </row>
    <row r="24" spans="1:21" ht="15" customHeight="1" thickBot="1">
      <c r="A24" s="409"/>
      <c r="B24" s="446"/>
      <c r="C24" s="673" t="s">
        <v>413</v>
      </c>
      <c r="D24" s="674"/>
      <c r="E24" s="641" t="s">
        <v>310</v>
      </c>
      <c r="F24" s="641" t="s">
        <v>315</v>
      </c>
      <c r="G24" s="641" t="s">
        <v>216</v>
      </c>
      <c r="H24" s="645"/>
      <c r="I24" s="595"/>
      <c r="J24" s="606" t="s">
        <v>410</v>
      </c>
      <c r="K24" s="646"/>
      <c r="L24" s="409"/>
      <c r="M24" s="10"/>
      <c r="N24" s="576" t="s">
        <v>387</v>
      </c>
      <c r="O24" s="55" t="s">
        <v>335</v>
      </c>
      <c r="P24" s="55"/>
      <c r="Q24" s="55"/>
      <c r="R24" s="578">
        <v>1</v>
      </c>
      <c r="U24" s="452" t="s">
        <v>409</v>
      </c>
    </row>
    <row r="25" spans="1:21" ht="15" customHeight="1">
      <c r="A25" s="409"/>
      <c r="B25" s="424"/>
      <c r="C25" s="467" t="s">
        <v>311</v>
      </c>
      <c r="D25" s="468"/>
      <c r="E25" s="642"/>
      <c r="F25" s="587"/>
      <c r="G25" s="585">
        <f>IF(F25=0,0,VLOOKUP(F25,D29:J34,7))</f>
        <v>0</v>
      </c>
      <c r="H25" s="670"/>
      <c r="I25" s="671"/>
      <c r="J25" s="671"/>
      <c r="K25" s="672"/>
      <c r="L25" s="409"/>
      <c r="M25" s="10"/>
      <c r="N25" s="612">
        <f>SUM(E25:E27)</f>
        <v>0</v>
      </c>
      <c r="O25" s="55" t="s">
        <v>336</v>
      </c>
      <c r="P25" s="55"/>
      <c r="Q25" s="474"/>
      <c r="R25" s="578">
        <v>2</v>
      </c>
    </row>
    <row r="26" spans="1:21" ht="15" customHeight="1">
      <c r="A26" s="409"/>
      <c r="B26" s="424"/>
      <c r="C26" s="467" t="s">
        <v>312</v>
      </c>
      <c r="D26" s="468"/>
      <c r="E26" s="643"/>
      <c r="F26" s="588"/>
      <c r="G26" s="585">
        <f>IF(F26=0,0,VLOOKUP(F26,D36:J39,7))</f>
        <v>0</v>
      </c>
      <c r="H26" s="670"/>
      <c r="I26" s="671"/>
      <c r="J26" s="671"/>
      <c r="K26" s="672"/>
      <c r="L26" s="409"/>
      <c r="M26" s="10"/>
      <c r="N26" s="576" t="s">
        <v>388</v>
      </c>
      <c r="O26" s="55" t="s">
        <v>337</v>
      </c>
      <c r="P26" s="55"/>
      <c r="Q26" s="474"/>
      <c r="R26" s="578">
        <v>3</v>
      </c>
    </row>
    <row r="27" spans="1:21" ht="14.25" thickBot="1">
      <c r="A27" s="409"/>
      <c r="B27" s="424"/>
      <c r="C27" s="469" t="s">
        <v>313</v>
      </c>
      <c r="D27" s="470"/>
      <c r="E27" s="644"/>
      <c r="F27" s="589"/>
      <c r="G27" s="586">
        <f>IF(F27=0,0,VLOOKUP(F27,D41:J44,7))</f>
        <v>0</v>
      </c>
      <c r="H27" s="670"/>
      <c r="I27" s="671"/>
      <c r="J27" s="671"/>
      <c r="K27" s="672"/>
      <c r="L27" s="409"/>
      <c r="M27" s="10"/>
      <c r="N27" s="576"/>
      <c r="O27" s="55" t="s">
        <v>338</v>
      </c>
      <c r="P27" s="55"/>
      <c r="Q27" s="474"/>
      <c r="R27" s="578">
        <v>4</v>
      </c>
    </row>
    <row r="28" spans="1:21" ht="16.5" hidden="1">
      <c r="A28" s="409"/>
      <c r="B28" s="424"/>
      <c r="C28" s="436" t="s">
        <v>53</v>
      </c>
      <c r="D28" s="437" t="s">
        <v>314</v>
      </c>
      <c r="E28" s="414" t="s">
        <v>300</v>
      </c>
      <c r="F28" s="485"/>
      <c r="G28" s="420"/>
      <c r="H28" s="420"/>
      <c r="I28" s="420"/>
      <c r="J28" s="438" t="s">
        <v>215</v>
      </c>
      <c r="K28" s="429"/>
      <c r="L28" s="409"/>
      <c r="M28" s="10"/>
      <c r="N28" s="576" t="s">
        <v>389</v>
      </c>
      <c r="O28" s="475" t="s">
        <v>390</v>
      </c>
      <c r="P28" t="s">
        <v>391</v>
      </c>
      <c r="Q28"/>
    </row>
    <row r="29" spans="1:21" hidden="1">
      <c r="A29" s="409"/>
      <c r="B29" s="424"/>
      <c r="C29" s="427"/>
      <c r="D29" s="428" t="s">
        <v>110</v>
      </c>
      <c r="E29" s="420" t="s">
        <v>392</v>
      </c>
      <c r="F29" s="434"/>
      <c r="G29" s="420"/>
      <c r="H29" s="420"/>
      <c r="I29" s="420"/>
      <c r="J29" s="614">
        <v>0.04</v>
      </c>
      <c r="K29" s="429"/>
      <c r="L29" s="409"/>
      <c r="M29" s="10"/>
      <c r="N29" s="613" t="e">
        <f>#REF!</f>
        <v>#REF!</v>
      </c>
      <c r="O29" s="613" t="e">
        <f>#REF!</f>
        <v>#REF!</v>
      </c>
      <c r="P29" s="613" t="e">
        <f>#REF!</f>
        <v>#REF!</v>
      </c>
      <c r="Q29"/>
    </row>
    <row r="30" spans="1:21" hidden="1">
      <c r="A30" s="409"/>
      <c r="B30" s="424"/>
      <c r="C30" s="439"/>
      <c r="D30" s="428" t="s">
        <v>111</v>
      </c>
      <c r="E30" s="420" t="s">
        <v>407</v>
      </c>
      <c r="F30" s="434"/>
      <c r="G30" s="420"/>
      <c r="H30" s="420"/>
      <c r="I30" s="420"/>
      <c r="J30" s="614">
        <v>0.02</v>
      </c>
      <c r="K30" s="429"/>
      <c r="L30" s="409"/>
      <c r="M30" s="10"/>
      <c r="O30"/>
      <c r="P30"/>
      <c r="Q30"/>
    </row>
    <row r="31" spans="1:21" hidden="1">
      <c r="A31" s="409"/>
      <c r="B31" s="424"/>
      <c r="C31" s="439"/>
      <c r="D31" s="428" t="s">
        <v>112</v>
      </c>
      <c r="E31" s="420" t="s">
        <v>408</v>
      </c>
      <c r="F31" s="434"/>
      <c r="G31" s="420"/>
      <c r="H31" s="420"/>
      <c r="I31" s="420"/>
      <c r="J31" s="614">
        <v>0.04</v>
      </c>
      <c r="K31" s="429"/>
      <c r="L31" s="409"/>
      <c r="M31" s="10"/>
      <c r="O31"/>
      <c r="P31"/>
      <c r="Q31"/>
    </row>
    <row r="32" spans="1:21" hidden="1">
      <c r="A32" s="409"/>
      <c r="B32" s="424"/>
      <c r="C32" s="427"/>
      <c r="D32" s="428" t="s">
        <v>113</v>
      </c>
      <c r="E32" s="420" t="s">
        <v>211</v>
      </c>
      <c r="F32" s="434"/>
      <c r="G32" s="420"/>
      <c r="H32" s="420"/>
      <c r="I32" s="420"/>
      <c r="J32" s="614">
        <v>0.06</v>
      </c>
      <c r="K32" s="429"/>
      <c r="L32" s="409"/>
      <c r="M32" s="10"/>
      <c r="O32"/>
      <c r="P32"/>
      <c r="Q32"/>
    </row>
    <row r="33" spans="1:24" hidden="1">
      <c r="A33" s="409"/>
      <c r="B33" s="424"/>
      <c r="C33" s="427"/>
      <c r="D33" s="428" t="s">
        <v>114</v>
      </c>
      <c r="E33" s="420" t="s">
        <v>212</v>
      </c>
      <c r="F33" s="434"/>
      <c r="G33" s="420"/>
      <c r="H33" s="420"/>
      <c r="I33" s="420"/>
      <c r="J33" s="614">
        <v>0.08</v>
      </c>
      <c r="K33" s="429"/>
      <c r="L33" s="409"/>
      <c r="M33" s="10"/>
      <c r="O33"/>
      <c r="P33"/>
      <c r="Q33"/>
    </row>
    <row r="34" spans="1:24" hidden="1">
      <c r="A34" s="409"/>
      <c r="B34" s="424"/>
      <c r="C34" s="414"/>
      <c r="D34" s="428"/>
      <c r="E34" s="420" t="s">
        <v>213</v>
      </c>
      <c r="F34" s="434"/>
      <c r="G34" s="420"/>
      <c r="H34" s="420"/>
      <c r="I34" s="420"/>
      <c r="J34" s="614">
        <v>0</v>
      </c>
      <c r="K34" s="429"/>
      <c r="L34" s="409"/>
      <c r="M34" s="10"/>
      <c r="O34"/>
      <c r="P34"/>
      <c r="Q34"/>
    </row>
    <row r="35" spans="1:24" ht="16.5" hidden="1">
      <c r="A35" s="409"/>
      <c r="B35" s="424"/>
      <c r="C35" s="436" t="s">
        <v>54</v>
      </c>
      <c r="D35" s="437" t="s">
        <v>314</v>
      </c>
      <c r="E35" s="420" t="s">
        <v>300</v>
      </c>
      <c r="F35" s="434"/>
      <c r="G35" s="420"/>
      <c r="H35" s="420"/>
      <c r="I35" s="420"/>
      <c r="J35" s="614" t="s">
        <v>215</v>
      </c>
      <c r="K35" s="429"/>
      <c r="L35" s="409"/>
      <c r="M35" s="10"/>
      <c r="O35"/>
      <c r="P35"/>
      <c r="Q35"/>
    </row>
    <row r="36" spans="1:24" hidden="1">
      <c r="A36" s="409"/>
      <c r="B36" s="424"/>
      <c r="C36" s="439"/>
      <c r="D36" s="428" t="s">
        <v>110</v>
      </c>
      <c r="E36" s="420" t="s">
        <v>393</v>
      </c>
      <c r="F36" s="434"/>
      <c r="G36" s="420"/>
      <c r="H36" s="420"/>
      <c r="I36" s="420"/>
      <c r="J36" s="634">
        <v>0.09</v>
      </c>
      <c r="K36" s="429"/>
      <c r="L36" s="409"/>
      <c r="M36" s="10"/>
    </row>
    <row r="37" spans="1:24" hidden="1">
      <c r="A37" s="409"/>
      <c r="B37" s="424"/>
      <c r="C37" s="439"/>
      <c r="D37" s="428" t="s">
        <v>111</v>
      </c>
      <c r="E37" s="420" t="s">
        <v>394</v>
      </c>
      <c r="F37" s="434"/>
      <c r="G37" s="420"/>
      <c r="H37" s="420"/>
      <c r="I37" s="420"/>
      <c r="J37" s="634">
        <v>0.04</v>
      </c>
      <c r="K37" s="429"/>
      <c r="L37" s="409"/>
      <c r="M37" s="10"/>
    </row>
    <row r="38" spans="1:24" hidden="1">
      <c r="A38" s="409"/>
      <c r="B38" s="424"/>
      <c r="C38" s="427"/>
      <c r="D38" s="428" t="s">
        <v>112</v>
      </c>
      <c r="E38" s="420" t="s">
        <v>214</v>
      </c>
      <c r="F38" s="434"/>
      <c r="G38" s="420"/>
      <c r="H38" s="420"/>
      <c r="I38" s="420"/>
      <c r="J38" s="634">
        <v>0.13</v>
      </c>
      <c r="K38" s="429"/>
      <c r="L38" s="409"/>
      <c r="M38" s="10"/>
    </row>
    <row r="39" spans="1:24" hidden="1">
      <c r="A39" s="409"/>
      <c r="B39" s="424"/>
      <c r="C39" s="414"/>
      <c r="D39" s="428"/>
      <c r="E39" s="420" t="s">
        <v>213</v>
      </c>
      <c r="F39" s="434"/>
      <c r="G39" s="420"/>
      <c r="H39" s="420"/>
      <c r="I39" s="420"/>
      <c r="J39" s="614">
        <v>0</v>
      </c>
      <c r="K39" s="429"/>
      <c r="L39" s="409"/>
      <c r="M39" s="10"/>
    </row>
    <row r="40" spans="1:24" ht="16.5" hidden="1">
      <c r="A40" s="409"/>
      <c r="B40" s="424"/>
      <c r="C40" s="441" t="s">
        <v>55</v>
      </c>
      <c r="D40" s="437" t="s">
        <v>314</v>
      </c>
      <c r="E40" s="420" t="s">
        <v>300</v>
      </c>
      <c r="F40" s="434"/>
      <c r="G40" s="420"/>
      <c r="H40" s="420"/>
      <c r="I40" s="420"/>
      <c r="J40" s="614" t="s">
        <v>215</v>
      </c>
      <c r="K40" s="429"/>
      <c r="L40" s="409"/>
      <c r="M40" s="10"/>
    </row>
    <row r="41" spans="1:24" hidden="1">
      <c r="A41" s="409"/>
      <c r="B41" s="424"/>
      <c r="C41" s="427"/>
      <c r="D41" s="428" t="s">
        <v>301</v>
      </c>
      <c r="E41" s="420" t="s">
        <v>395</v>
      </c>
      <c r="F41" s="434"/>
      <c r="G41" s="420"/>
      <c r="H41" s="420"/>
      <c r="I41" s="420"/>
      <c r="J41" s="614">
        <v>0.03</v>
      </c>
      <c r="K41" s="429"/>
      <c r="L41" s="409"/>
      <c r="M41" s="10"/>
    </row>
    <row r="42" spans="1:24" hidden="1">
      <c r="A42" s="409"/>
      <c r="B42" s="424"/>
      <c r="C42" s="427"/>
      <c r="D42" s="428" t="s">
        <v>111</v>
      </c>
      <c r="E42" s="420" t="s">
        <v>396</v>
      </c>
      <c r="F42" s="434"/>
      <c r="G42" s="420"/>
      <c r="H42" s="420"/>
      <c r="I42" s="420"/>
      <c r="J42" s="614">
        <v>7.0000000000000007E-2</v>
      </c>
      <c r="K42" s="429"/>
      <c r="L42" s="409"/>
      <c r="M42" s="10"/>
    </row>
    <row r="43" spans="1:24" hidden="1">
      <c r="A43" s="409"/>
      <c r="B43" s="424"/>
      <c r="C43" s="427"/>
      <c r="D43" s="428" t="s">
        <v>112</v>
      </c>
      <c r="E43" s="420" t="s">
        <v>214</v>
      </c>
      <c r="F43" s="434"/>
      <c r="G43" s="420"/>
      <c r="H43" s="420"/>
      <c r="I43" s="420"/>
      <c r="J43" s="614">
        <v>0.1</v>
      </c>
      <c r="K43" s="429"/>
      <c r="L43" s="409"/>
      <c r="M43" s="10"/>
    </row>
    <row r="44" spans="1:24" hidden="1">
      <c r="A44" s="409"/>
      <c r="B44" s="413"/>
      <c r="C44" s="414"/>
      <c r="D44" s="442"/>
      <c r="E44" s="420" t="s">
        <v>213</v>
      </c>
      <c r="F44" s="434"/>
      <c r="G44" s="420"/>
      <c r="H44" s="420"/>
      <c r="I44" s="420"/>
      <c r="J44" s="615">
        <v>0</v>
      </c>
      <c r="K44" s="429"/>
      <c r="L44" s="409"/>
      <c r="M44" s="10"/>
    </row>
    <row r="45" spans="1:24" ht="16.5">
      <c r="A45" s="409"/>
      <c r="B45" s="471" t="s">
        <v>178</v>
      </c>
      <c r="C45" s="418"/>
      <c r="D45" s="418"/>
      <c r="E45" s="416"/>
      <c r="F45" s="416"/>
      <c r="G45" s="416"/>
      <c r="H45" s="416"/>
      <c r="I45" s="416"/>
      <c r="J45" s="416"/>
      <c r="K45" s="482"/>
      <c r="L45" s="409"/>
      <c r="M45" s="10"/>
      <c r="N45" s="453" t="s">
        <v>328</v>
      </c>
      <c r="O45" s="465" t="s">
        <v>368</v>
      </c>
    </row>
    <row r="46" spans="1:24" ht="15" customHeight="1" thickBot="1">
      <c r="A46" s="409"/>
      <c r="B46" s="424"/>
      <c r="C46" s="472" t="s">
        <v>225</v>
      </c>
      <c r="D46" s="569" t="e">
        <f>P47+R47</f>
        <v>#N/A</v>
      </c>
      <c r="E46" s="461" t="s">
        <v>221</v>
      </c>
      <c r="F46" s="462"/>
      <c r="G46" s="462"/>
      <c r="H46" s="462"/>
      <c r="I46" s="462"/>
      <c r="J46" s="464" t="s">
        <v>357</v>
      </c>
      <c r="K46" s="463"/>
      <c r="L46" s="409"/>
      <c r="M46" s="577" t="e">
        <f>O46</f>
        <v>#N/A</v>
      </c>
      <c r="N46" s="578" t="e">
        <f>#REF!</f>
        <v>#REF!</v>
      </c>
      <c r="O46" s="578" t="e">
        <f>D46</f>
        <v>#N/A</v>
      </c>
    </row>
    <row r="47" spans="1:24" ht="15" customHeight="1" thickBot="1">
      <c r="A47" s="409"/>
      <c r="B47" s="424"/>
      <c r="C47" s="473"/>
      <c r="D47" s="590" t="s">
        <v>329</v>
      </c>
      <c r="E47" s="692"/>
      <c r="F47" s="693"/>
      <c r="G47" s="693"/>
      <c r="H47" s="693"/>
      <c r="I47" s="694"/>
      <c r="J47" s="436"/>
      <c r="K47" s="429"/>
      <c r="L47" s="409"/>
      <c r="M47" s="10"/>
      <c r="O47" s="452" t="s">
        <v>57</v>
      </c>
      <c r="P47" s="366" t="e">
        <f>VLOOKUP(E47,O24:R27,4,FALSE)</f>
        <v>#N/A</v>
      </c>
      <c r="Q47" s="452" t="s">
        <v>334</v>
      </c>
      <c r="R47" s="55">
        <f>IF(COUNTIF(F48:J48,N14)&gt;0,1,0)</f>
        <v>0</v>
      </c>
      <c r="T47" s="10"/>
      <c r="U47" s="10"/>
      <c r="V47" s="10"/>
      <c r="W47" s="10"/>
      <c r="X47" s="10"/>
    </row>
    <row r="48" spans="1:24" ht="15" customHeight="1" thickBot="1">
      <c r="A48" s="409"/>
      <c r="B48" s="424"/>
      <c r="C48" s="479"/>
      <c r="D48" s="442" t="s">
        <v>330</v>
      </c>
      <c r="E48" s="591" t="s">
        <v>331</v>
      </c>
      <c r="F48" s="584"/>
      <c r="G48" s="480" t="s">
        <v>332</v>
      </c>
      <c r="H48" s="584"/>
      <c r="I48" s="480" t="s">
        <v>333</v>
      </c>
      <c r="J48" s="584"/>
      <c r="K48" s="481"/>
      <c r="L48" s="409"/>
      <c r="M48" s="10"/>
      <c r="N48" s="452" t="s">
        <v>339</v>
      </c>
      <c r="O48" s="465" t="s">
        <v>368</v>
      </c>
      <c r="T48" s="10"/>
      <c r="U48" s="10"/>
      <c r="V48" s="10"/>
      <c r="W48" s="10"/>
      <c r="X48" s="10"/>
    </row>
    <row r="49" spans="1:24" ht="15" customHeight="1" thickBot="1">
      <c r="A49" s="409"/>
      <c r="B49" s="424"/>
      <c r="C49" s="483" t="s">
        <v>340</v>
      </c>
      <c r="D49" s="574" t="e">
        <f>IF(P50+R50&gt;5,5,P50+R50)</f>
        <v>#N/A</v>
      </c>
      <c r="E49" s="461" t="s">
        <v>221</v>
      </c>
      <c r="F49" s="462"/>
      <c r="G49" s="462"/>
      <c r="H49" s="462"/>
      <c r="I49" s="595"/>
      <c r="J49" s="592" t="s">
        <v>356</v>
      </c>
      <c r="K49" s="492"/>
      <c r="L49" s="409"/>
      <c r="M49" s="577" t="e">
        <f>O49</f>
        <v>#N/A</v>
      </c>
      <c r="N49" s="578" t="e">
        <f>#REF!</f>
        <v>#REF!</v>
      </c>
      <c r="O49" s="578" t="e">
        <f>D49</f>
        <v>#N/A</v>
      </c>
      <c r="T49" s="10"/>
      <c r="U49" s="10"/>
      <c r="V49" s="10"/>
      <c r="W49" s="10"/>
      <c r="X49" s="10"/>
    </row>
    <row r="50" spans="1:24" ht="15" customHeight="1" thickBot="1">
      <c r="A50" s="409"/>
      <c r="B50" s="424"/>
      <c r="C50" s="486" t="s">
        <v>341</v>
      </c>
      <c r="D50" s="590" t="s">
        <v>329</v>
      </c>
      <c r="E50" s="692"/>
      <c r="F50" s="693"/>
      <c r="G50" s="693"/>
      <c r="H50" s="693"/>
      <c r="I50" s="694"/>
      <c r="J50" s="5"/>
      <c r="K50" s="415"/>
      <c r="L50" s="409"/>
      <c r="M50" s="10"/>
      <c r="O50" s="465" t="s">
        <v>57</v>
      </c>
      <c r="P50" s="366" t="e">
        <f>VLOOKUP(E50,O24:R27,4,FALSE)</f>
        <v>#N/A</v>
      </c>
      <c r="Q50" s="465" t="s">
        <v>330</v>
      </c>
      <c r="R50" s="55">
        <f>IF(C51=P51,R51,R52+R53)</f>
        <v>0</v>
      </c>
    </row>
    <row r="51" spans="1:24" s="465" customFormat="1" ht="15" customHeight="1" thickBot="1">
      <c r="A51" s="409"/>
      <c r="B51" s="424"/>
      <c r="C51" s="594"/>
      <c r="D51" s="593" t="s">
        <v>342</v>
      </c>
      <c r="E51" s="596" t="s">
        <v>343</v>
      </c>
      <c r="F51" s="584"/>
      <c r="G51" s="597" t="s">
        <v>344</v>
      </c>
      <c r="H51" s="584"/>
      <c r="I51" s="597"/>
      <c r="J51" s="477"/>
      <c r="K51" s="429"/>
      <c r="L51" s="409"/>
      <c r="M51"/>
      <c r="O51" s="475" t="s">
        <v>353</v>
      </c>
      <c r="P51" s="475" t="s">
        <v>351</v>
      </c>
      <c r="R51" s="55">
        <f>IF(COUNTIF(F51:J51,N14)&gt;0,1,0)</f>
        <v>0</v>
      </c>
      <c r="S51" s="452"/>
    </row>
    <row r="52" spans="1:24" s="465" customFormat="1" ht="15" customHeight="1">
      <c r="A52" s="409"/>
      <c r="B52" s="424"/>
      <c r="C52" s="473"/>
      <c r="D52" s="476" t="s">
        <v>346</v>
      </c>
      <c r="E52" s="695" t="s">
        <v>347</v>
      </c>
      <c r="F52" s="696"/>
      <c r="G52" s="598" t="s">
        <v>343</v>
      </c>
      <c r="H52" s="599"/>
      <c r="I52" s="478" t="s">
        <v>348</v>
      </c>
      <c r="J52" s="599"/>
      <c r="K52" s="429"/>
      <c r="L52" s="409"/>
      <c r="M52"/>
      <c r="O52" s="475"/>
      <c r="P52" s="475" t="s">
        <v>352</v>
      </c>
      <c r="Q52" t="s">
        <v>349</v>
      </c>
      <c r="R52" s="55">
        <f>IF(COUNTIF(H52:J52,N14)&gt;0,1,0)</f>
        <v>0</v>
      </c>
      <c r="S52" s="475"/>
    </row>
    <row r="53" spans="1:24" ht="15" customHeight="1" thickBot="1">
      <c r="A53" s="409"/>
      <c r="B53" s="424"/>
      <c r="C53" s="479"/>
      <c r="D53" s="430"/>
      <c r="E53" s="697" t="s">
        <v>401</v>
      </c>
      <c r="F53" s="698"/>
      <c r="G53" s="591" t="s">
        <v>343</v>
      </c>
      <c r="H53" s="600"/>
      <c r="I53" s="480" t="s">
        <v>344</v>
      </c>
      <c r="J53" s="600"/>
      <c r="K53" s="481"/>
      <c r="L53" s="409"/>
      <c r="M53"/>
      <c r="N53" s="465" t="s">
        <v>328</v>
      </c>
      <c r="O53" s="465" t="s">
        <v>368</v>
      </c>
      <c r="P53"/>
      <c r="Q53" t="s">
        <v>350</v>
      </c>
      <c r="R53" s="55">
        <f>IF(COUNTIF(H53:J53,N14)&gt;0,1,0)</f>
        <v>0</v>
      </c>
    </row>
    <row r="54" spans="1:24" ht="15" customHeight="1">
      <c r="A54" s="409"/>
      <c r="B54" s="424"/>
      <c r="C54" s="483" t="s">
        <v>402</v>
      </c>
      <c r="D54" s="575">
        <f>IF(D16=N14,5,IF(R55&gt;=2,5,IF(R55=1,4,3)))</f>
        <v>3</v>
      </c>
      <c r="E54" s="461" t="s">
        <v>221</v>
      </c>
      <c r="F54" s="462"/>
      <c r="G54" s="462"/>
      <c r="H54" s="462"/>
      <c r="I54" s="462"/>
      <c r="J54" s="464" t="s">
        <v>355</v>
      </c>
      <c r="K54" s="463"/>
      <c r="L54" s="409"/>
      <c r="M54" s="577">
        <f>O54</f>
        <v>3</v>
      </c>
      <c r="N54" s="578" t="e">
        <f>#REF!</f>
        <v>#REF!</v>
      </c>
      <c r="O54" s="578">
        <f>D54</f>
        <v>3</v>
      </c>
      <c r="P54"/>
      <c r="Q54"/>
      <c r="R54"/>
    </row>
    <row r="55" spans="1:24" ht="15" customHeight="1" thickBot="1">
      <c r="A55" s="409"/>
      <c r="B55" s="424"/>
      <c r="C55" s="483" t="s">
        <v>403</v>
      </c>
      <c r="D55" s="602" t="s">
        <v>354</v>
      </c>
      <c r="E55" s="678" t="s">
        <v>226</v>
      </c>
      <c r="F55" s="679"/>
      <c r="G55" s="679"/>
      <c r="H55" s="679"/>
      <c r="I55" s="679"/>
      <c r="J55" s="679"/>
      <c r="K55" s="680"/>
      <c r="L55" s="409"/>
      <c r="M55"/>
      <c r="O55" s="10"/>
      <c r="Q55" s="372" t="s">
        <v>278</v>
      </c>
      <c r="R55" s="374">
        <f>COUNTIF(D56:D59,N14)</f>
        <v>0</v>
      </c>
    </row>
    <row r="56" spans="1:24" ht="15" customHeight="1">
      <c r="A56" s="409"/>
      <c r="B56" s="424"/>
      <c r="C56" s="601"/>
      <c r="D56" s="599"/>
      <c r="E56" s="420" t="s">
        <v>228</v>
      </c>
      <c r="F56" s="420"/>
      <c r="G56" s="420"/>
      <c r="H56" s="420"/>
      <c r="I56" s="420"/>
      <c r="J56" s="420"/>
      <c r="K56" s="429"/>
      <c r="L56" s="409"/>
      <c r="M56" s="10"/>
      <c r="O56" s="578">
        <v>3</v>
      </c>
      <c r="P56" s="372" t="s">
        <v>276</v>
      </c>
      <c r="Q56" s="373"/>
      <c r="R56" s="374"/>
    </row>
    <row r="57" spans="1:24" ht="30.6" customHeight="1">
      <c r="A57" s="409"/>
      <c r="B57" s="424"/>
      <c r="C57" s="601"/>
      <c r="D57" s="604"/>
      <c r="E57" s="420" t="s">
        <v>229</v>
      </c>
      <c r="F57" s="420"/>
      <c r="G57" s="420"/>
      <c r="H57" s="420"/>
      <c r="I57" s="420"/>
      <c r="J57" s="420"/>
      <c r="K57" s="429"/>
      <c r="L57" s="409"/>
      <c r="M57" s="10"/>
      <c r="O57" s="578">
        <v>4</v>
      </c>
      <c r="P57" s="372" t="s">
        <v>277</v>
      </c>
      <c r="Q57" s="373"/>
      <c r="R57" s="374"/>
    </row>
    <row r="58" spans="1:24" ht="30.6" customHeight="1">
      <c r="A58" s="409"/>
      <c r="B58" s="424"/>
      <c r="C58" s="601"/>
      <c r="D58" s="604"/>
      <c r="E58" s="690" t="s">
        <v>230</v>
      </c>
      <c r="F58" s="690"/>
      <c r="G58" s="690"/>
      <c r="H58" s="690"/>
      <c r="I58" s="690"/>
      <c r="J58" s="690"/>
      <c r="K58" s="429"/>
      <c r="L58" s="409"/>
      <c r="M58" s="10"/>
      <c r="O58" s="578">
        <v>5</v>
      </c>
      <c r="P58" s="372" t="s">
        <v>279</v>
      </c>
      <c r="Q58" s="373"/>
      <c r="R58" s="374"/>
    </row>
    <row r="59" spans="1:24" ht="30.6" customHeight="1" thickBot="1">
      <c r="A59" s="409"/>
      <c r="B59" s="440"/>
      <c r="C59" s="479"/>
      <c r="D59" s="605"/>
      <c r="E59" s="691" t="s">
        <v>231</v>
      </c>
      <c r="F59" s="691"/>
      <c r="G59" s="691"/>
      <c r="H59" s="691"/>
      <c r="I59" s="691"/>
      <c r="J59" s="691"/>
      <c r="K59" s="481"/>
      <c r="L59" s="409"/>
      <c r="M59" s="10"/>
    </row>
    <row r="60" spans="1:24" ht="15" customHeight="1">
      <c r="A60" s="409"/>
      <c r="B60" s="487" t="s">
        <v>358</v>
      </c>
      <c r="C60" s="488"/>
      <c r="D60" s="603"/>
      <c r="E60" s="488"/>
      <c r="F60" s="488"/>
      <c r="G60" s="488"/>
      <c r="H60" s="488"/>
      <c r="I60" s="488"/>
      <c r="J60" s="488"/>
      <c r="K60" s="489"/>
      <c r="L60" s="409"/>
      <c r="M60" s="10"/>
      <c r="O60" s="625" t="s">
        <v>364</v>
      </c>
    </row>
    <row r="61" spans="1:24" ht="15" customHeight="1" thickBot="1">
      <c r="A61" s="409"/>
      <c r="B61" s="490"/>
      <c r="C61" s="466" t="s">
        <v>239</v>
      </c>
      <c r="D61" s="491"/>
      <c r="E61" s="491"/>
      <c r="F61" s="606" t="s">
        <v>359</v>
      </c>
      <c r="G61" s="505"/>
      <c r="H61" s="505"/>
      <c r="I61" s="505"/>
      <c r="J61" s="606" t="s">
        <v>359</v>
      </c>
      <c r="K61" s="492"/>
      <c r="L61" s="409"/>
      <c r="O61" s="474" t="s">
        <v>305</v>
      </c>
      <c r="P61" s="629">
        <f>F62</f>
        <v>0</v>
      </c>
      <c r="Q61" s="55" t="s">
        <v>302</v>
      </c>
      <c r="R61" s="629">
        <f>J62</f>
        <v>0</v>
      </c>
    </row>
    <row r="62" spans="1:24" ht="15" customHeight="1">
      <c r="A62" s="409"/>
      <c r="B62" s="490"/>
      <c r="C62" s="628" t="s">
        <v>305</v>
      </c>
      <c r="D62" s="626"/>
      <c r="E62" s="626"/>
      <c r="F62" s="607"/>
      <c r="G62" s="494" t="s">
        <v>303</v>
      </c>
      <c r="H62" s="494"/>
      <c r="I62" s="493"/>
      <c r="J62" s="607"/>
      <c r="K62" s="429"/>
      <c r="L62" s="409"/>
      <c r="O62" s="474" t="s">
        <v>306</v>
      </c>
      <c r="P62" s="630" t="e">
        <f>#REF!</f>
        <v>#REF!</v>
      </c>
      <c r="Q62" s="55" t="s">
        <v>303</v>
      </c>
      <c r="R62" s="629">
        <f t="shared" ref="R62" si="0">J63</f>
        <v>0</v>
      </c>
    </row>
    <row r="63" spans="1:24">
      <c r="A63" s="409"/>
      <c r="B63" s="490"/>
      <c r="C63" s="628" t="s">
        <v>397</v>
      </c>
      <c r="D63" s="626"/>
      <c r="E63" s="626"/>
      <c r="F63" s="662"/>
      <c r="G63" s="494" t="s">
        <v>416</v>
      </c>
      <c r="H63" s="494"/>
      <c r="I63" s="493"/>
      <c r="J63" s="608"/>
      <c r="K63" s="429"/>
      <c r="L63" s="409"/>
      <c r="O63" s="474" t="s">
        <v>307</v>
      </c>
      <c r="P63" s="629">
        <f>F63</f>
        <v>0</v>
      </c>
      <c r="Q63" s="55" t="s">
        <v>304</v>
      </c>
      <c r="R63" s="629">
        <f>J65</f>
        <v>0</v>
      </c>
    </row>
    <row r="64" spans="1:24" s="625" customFormat="1" ht="14.25" thickBot="1">
      <c r="A64" s="409"/>
      <c r="B64" s="490"/>
      <c r="C64" s="659" t="s">
        <v>418</v>
      </c>
      <c r="D64" s="654"/>
      <c r="E64" s="654"/>
      <c r="F64" s="662"/>
      <c r="G64" s="494" t="s">
        <v>417</v>
      </c>
      <c r="H64" s="656"/>
      <c r="I64" s="655"/>
      <c r="J64" s="609"/>
      <c r="K64" s="657"/>
      <c r="L64" s="409"/>
      <c r="O64" s="475"/>
      <c r="P64" s="658"/>
      <c r="Q64" s="398"/>
      <c r="R64" s="658"/>
    </row>
    <row r="65" spans="1:22" ht="15" customHeight="1" thickBot="1">
      <c r="A65" s="409"/>
      <c r="B65" s="490"/>
      <c r="C65" s="660" t="s">
        <v>419</v>
      </c>
      <c r="D65" s="627"/>
      <c r="E65" s="627"/>
      <c r="F65" s="661"/>
      <c r="G65" s="496"/>
      <c r="H65" s="496"/>
      <c r="I65" s="495"/>
      <c r="J65" s="663"/>
      <c r="K65" s="481"/>
      <c r="L65" s="409"/>
      <c r="M65" s="10"/>
      <c r="N65" s="465" t="s">
        <v>364</v>
      </c>
      <c r="O65" s="465" t="s">
        <v>368</v>
      </c>
    </row>
    <row r="66" spans="1:22" s="465" customFormat="1" ht="15" customHeight="1">
      <c r="A66" s="409"/>
      <c r="B66" s="490"/>
      <c r="C66" s="497" t="s">
        <v>360</v>
      </c>
      <c r="D66" s="484">
        <f>IF(R67=3,5,IF(R67=2,4,IF(R67=1,3,1)))</f>
        <v>1</v>
      </c>
      <c r="E66" s="461" t="s">
        <v>221</v>
      </c>
      <c r="F66" s="462"/>
      <c r="G66" s="462"/>
      <c r="H66" s="462"/>
      <c r="I66" s="462"/>
      <c r="J66" s="464" t="s">
        <v>414</v>
      </c>
      <c r="K66" s="463"/>
      <c r="L66" s="409"/>
      <c r="M66" s="577">
        <f>O66</f>
        <v>1</v>
      </c>
      <c r="N66" s="578" t="e">
        <f>#REF!</f>
        <v>#REF!</v>
      </c>
      <c r="O66" s="578">
        <f>D66</f>
        <v>1</v>
      </c>
    </row>
    <row r="67" spans="1:22" s="465" customFormat="1" ht="15" customHeight="1" thickBot="1">
      <c r="A67" s="409"/>
      <c r="B67" s="490"/>
      <c r="C67" s="498"/>
      <c r="D67" s="602" t="s">
        <v>354</v>
      </c>
      <c r="E67" s="678" t="s">
        <v>226</v>
      </c>
      <c r="F67" s="679"/>
      <c r="G67" s="679"/>
      <c r="H67" s="679"/>
      <c r="I67" s="679"/>
      <c r="J67" s="679"/>
      <c r="K67" s="680"/>
      <c r="L67" s="409"/>
      <c r="M67" s="10"/>
      <c r="O67" s="10"/>
      <c r="Q67" s="372" t="s">
        <v>278</v>
      </c>
      <c r="R67" s="374">
        <f>COUNTIF(D68:D70,N14)</f>
        <v>0</v>
      </c>
    </row>
    <row r="68" spans="1:22" s="465" customFormat="1" ht="15" customHeight="1">
      <c r="A68" s="409"/>
      <c r="B68" s="490"/>
      <c r="C68" s="610"/>
      <c r="D68" s="599"/>
      <c r="E68" s="565" t="s">
        <v>361</v>
      </c>
      <c r="F68" s="570"/>
      <c r="G68" s="493"/>
      <c r="H68" s="494"/>
      <c r="I68" s="493"/>
      <c r="J68" s="571"/>
      <c r="K68" s="499"/>
      <c r="L68" s="409"/>
      <c r="M68" s="10"/>
      <c r="O68" s="578">
        <v>3</v>
      </c>
      <c r="P68" s="372" t="s">
        <v>277</v>
      </c>
      <c r="Q68" s="373"/>
      <c r="R68" s="374"/>
    </row>
    <row r="69" spans="1:22" s="465" customFormat="1" ht="15" customHeight="1">
      <c r="A69" s="409"/>
      <c r="B69" s="490"/>
      <c r="C69" s="610"/>
      <c r="D69" s="604"/>
      <c r="E69" s="565" t="s">
        <v>362</v>
      </c>
      <c r="F69" s="570"/>
      <c r="G69" s="493"/>
      <c r="H69" s="494"/>
      <c r="I69" s="493"/>
      <c r="J69" s="571"/>
      <c r="K69" s="499"/>
      <c r="L69" s="409"/>
      <c r="M69" s="10"/>
      <c r="O69" s="578">
        <v>4</v>
      </c>
      <c r="P69" s="372" t="s">
        <v>365</v>
      </c>
      <c r="Q69" s="373"/>
      <c r="R69" s="374"/>
    </row>
    <row r="70" spans="1:22" s="465" customFormat="1" ht="15" customHeight="1" thickBot="1">
      <c r="A70" s="409"/>
      <c r="B70" s="500"/>
      <c r="C70" s="611"/>
      <c r="D70" s="605"/>
      <c r="E70" s="501" t="s">
        <v>363</v>
      </c>
      <c r="F70" s="572"/>
      <c r="G70" s="502"/>
      <c r="H70" s="503"/>
      <c r="I70" s="502"/>
      <c r="J70" s="573"/>
      <c r="K70" s="504"/>
      <c r="L70" s="409"/>
      <c r="M70" s="10"/>
      <c r="O70" s="578">
        <v>5</v>
      </c>
      <c r="P70" s="372" t="s">
        <v>366</v>
      </c>
      <c r="Q70" s="373"/>
      <c r="R70" s="374"/>
    </row>
    <row r="71" spans="1:22" ht="5.0999999999999996" customHeight="1" thickBot="1">
      <c r="A71" s="409"/>
      <c r="B71" s="409"/>
      <c r="C71" s="5"/>
      <c r="D71" s="5"/>
      <c r="E71" s="409"/>
      <c r="F71" s="409"/>
      <c r="G71" s="5"/>
      <c r="H71" s="409"/>
      <c r="I71" s="409"/>
      <c r="J71" s="409"/>
      <c r="K71" s="409"/>
      <c r="L71" s="409"/>
      <c r="M71" s="10"/>
    </row>
    <row r="72" spans="1:22" ht="15" customHeight="1" thickBot="1">
      <c r="A72" s="409"/>
      <c r="B72" s="410" t="s">
        <v>238</v>
      </c>
      <c r="C72" s="444"/>
      <c r="D72" s="444"/>
      <c r="E72" s="444"/>
      <c r="F72" s="444"/>
      <c r="G72" s="444"/>
      <c r="H72" s="444"/>
      <c r="I72" s="444"/>
      <c r="J72" s="444"/>
      <c r="K72" s="445"/>
      <c r="L72" s="409"/>
      <c r="M72" s="10"/>
      <c r="O72" s="452" t="s">
        <v>57</v>
      </c>
      <c r="P72" s="366">
        <f>IF(D54=N14,5,IF(R55&gt;=2,5,IF(R55=1,4,3)))</f>
        <v>3</v>
      </c>
    </row>
    <row r="73" spans="1:22" ht="15" customHeight="1">
      <c r="A73" s="409"/>
      <c r="B73" s="446"/>
      <c r="C73" s="417"/>
      <c r="D73" s="417"/>
      <c r="E73" s="417"/>
      <c r="F73" s="521" t="s">
        <v>378</v>
      </c>
      <c r="G73" s="522"/>
      <c r="H73" s="522"/>
      <c r="I73" s="523"/>
      <c r="J73" s="688" t="s">
        <v>377</v>
      </c>
      <c r="K73" s="689"/>
      <c r="L73" s="409"/>
      <c r="M73" s="10"/>
      <c r="O73" s="9" t="s">
        <v>56</v>
      </c>
      <c r="P73" s="205" t="e">
        <f>IF(I79&lt;=0,1,IF(I79&lt;=0.5,0.8,IF(I79&lt;=0.75,0.6,IF(I79&lt;=1,0.4,0.2))))</f>
        <v>#N/A</v>
      </c>
    </row>
    <row r="74" spans="1:22" ht="15" customHeight="1">
      <c r="A74" s="409"/>
      <c r="B74" s="675" t="e">
        <f>IF(I79&lt;=0,M74,M75)</f>
        <v>#N/A</v>
      </c>
      <c r="C74" s="676"/>
      <c r="D74" s="676"/>
      <c r="E74" s="677"/>
      <c r="F74" s="524"/>
      <c r="G74" s="468"/>
      <c r="H74" s="468"/>
      <c r="I74" s="510" t="s">
        <v>57</v>
      </c>
      <c r="J74" s="564" t="s">
        <v>42</v>
      </c>
      <c r="K74" s="511"/>
      <c r="L74" s="409"/>
      <c r="M74" s="10" t="s">
        <v>379</v>
      </c>
      <c r="O74" s="9" t="s">
        <v>9</v>
      </c>
      <c r="P74" s="15" t="e">
        <f>1-P73</f>
        <v>#N/A</v>
      </c>
    </row>
    <row r="75" spans="1:22" ht="15" customHeight="1">
      <c r="A75" s="409"/>
      <c r="B75" s="675"/>
      <c r="C75" s="676"/>
      <c r="D75" s="676"/>
      <c r="E75" s="677"/>
      <c r="F75" s="525" t="s">
        <v>371</v>
      </c>
      <c r="G75" s="512"/>
      <c r="H75" s="513" t="s">
        <v>343</v>
      </c>
      <c r="I75" s="435" t="e">
        <f>CO2計算!M78</f>
        <v>#N/A</v>
      </c>
      <c r="J75" s="448">
        <f>CO2計算!P78</f>
        <v>0</v>
      </c>
      <c r="K75" s="429"/>
      <c r="L75" s="409"/>
      <c r="M75" s="10" t="s">
        <v>380</v>
      </c>
      <c r="O75" s="452" t="s">
        <v>248</v>
      </c>
      <c r="P75" s="359"/>
    </row>
    <row r="76" spans="1:22" ht="15" customHeight="1">
      <c r="A76" s="409"/>
      <c r="B76" s="675"/>
      <c r="C76" s="676"/>
      <c r="D76" s="676"/>
      <c r="E76" s="677"/>
      <c r="F76" s="525" t="s">
        <v>372</v>
      </c>
      <c r="G76" s="512"/>
      <c r="H76" s="513" t="s">
        <v>344</v>
      </c>
      <c r="I76" s="435" t="e">
        <f>CO2計算!M79</f>
        <v>#DIV/0!</v>
      </c>
      <c r="J76" s="448">
        <f>CO2計算!P79</f>
        <v>0</v>
      </c>
      <c r="K76" s="429"/>
      <c r="L76" s="409"/>
      <c r="M76" s="10"/>
      <c r="O76" s="363" t="s">
        <v>250</v>
      </c>
      <c r="P76" s="364" t="s">
        <v>251</v>
      </c>
      <c r="Q76" s="365" t="e">
        <f>F62-P62</f>
        <v>#REF!</v>
      </c>
      <c r="V76" s="359"/>
    </row>
    <row r="77" spans="1:22" ht="15" customHeight="1">
      <c r="A77" s="409"/>
      <c r="B77" s="675"/>
      <c r="C77" s="676"/>
      <c r="D77" s="676"/>
      <c r="E77" s="677"/>
      <c r="F77" s="525" t="s">
        <v>373</v>
      </c>
      <c r="G77" s="512"/>
      <c r="H77" s="513" t="s">
        <v>345</v>
      </c>
      <c r="I77" s="435" t="e">
        <f>CO2計算!M80</f>
        <v>#DIV/0!</v>
      </c>
      <c r="J77" s="448" t="e">
        <f>CO2計算!P80</f>
        <v>#DIV/0!</v>
      </c>
      <c r="K77" s="429"/>
      <c r="L77" s="409"/>
      <c r="M77" s="10"/>
      <c r="O77" s="363" t="s">
        <v>254</v>
      </c>
      <c r="P77" s="364" t="s">
        <v>255</v>
      </c>
      <c r="Q77" s="365">
        <f>J63</f>
        <v>0</v>
      </c>
    </row>
    <row r="78" spans="1:22" ht="15" customHeight="1" thickBot="1">
      <c r="A78" s="409"/>
      <c r="B78" s="675"/>
      <c r="C78" s="676"/>
      <c r="D78" s="676"/>
      <c r="E78" s="677"/>
      <c r="F78" s="526" t="s">
        <v>308</v>
      </c>
      <c r="G78" s="514"/>
      <c r="H78" s="515" t="s">
        <v>374</v>
      </c>
      <c r="I78" s="528" t="e">
        <f>"(d1)  "&amp;ROUND(CO2計算!M81,2)</f>
        <v>#N/A</v>
      </c>
      <c r="J78" s="529" t="e">
        <f>"(d2)  "&amp;ROUND(CO2計算!P81,2)</f>
        <v>#DIV/0!</v>
      </c>
      <c r="K78" s="481"/>
      <c r="L78" s="409"/>
      <c r="M78" s="10"/>
      <c r="O78" s="363" t="s">
        <v>267</v>
      </c>
      <c r="P78" s="364" t="s">
        <v>258</v>
      </c>
      <c r="Q78" s="365" t="e">
        <f>F63-P62-J62</f>
        <v>#REF!</v>
      </c>
    </row>
    <row r="79" spans="1:22" ht="15" customHeight="1" thickBot="1">
      <c r="A79" s="409"/>
      <c r="B79" s="449"/>
      <c r="C79" s="443"/>
      <c r="D79" s="443"/>
      <c r="E79" s="443"/>
      <c r="F79" s="527" t="s">
        <v>375</v>
      </c>
      <c r="G79" s="516"/>
      <c r="H79" s="517" t="s">
        <v>376</v>
      </c>
      <c r="I79" s="518" t="e">
        <f>ROUNDUP(CO2計算!M81/CO2計算!P81,2)</f>
        <v>#N/A</v>
      </c>
      <c r="J79" s="519">
        <v>1</v>
      </c>
      <c r="K79" s="520"/>
      <c r="L79" s="409"/>
      <c r="M79" s="10"/>
      <c r="O79" s="363" t="s">
        <v>260</v>
      </c>
      <c r="P79" s="364" t="s">
        <v>261</v>
      </c>
      <c r="Q79" s="365">
        <f>J65</f>
        <v>0</v>
      </c>
    </row>
    <row r="80" spans="1:22">
      <c r="A80" s="409"/>
      <c r="B80" s="5"/>
      <c r="C80" s="5"/>
      <c r="D80" s="5"/>
      <c r="E80" s="5"/>
      <c r="F80" s="5"/>
      <c r="G80" s="5"/>
      <c r="H80" s="5"/>
      <c r="I80" s="5"/>
      <c r="J80" s="5"/>
      <c r="K80" s="5"/>
      <c r="L80" s="5"/>
      <c r="M80" s="10"/>
      <c r="O80" s="363" t="s">
        <v>263</v>
      </c>
      <c r="P80" s="364" t="s">
        <v>264</v>
      </c>
      <c r="Q80" s="365" t="e">
        <f>Q76-Q78</f>
        <v>#REF!</v>
      </c>
    </row>
    <row r="81" spans="1:18" hidden="1">
      <c r="A81" s="397"/>
      <c r="B81" s="397"/>
      <c r="C81" s="397"/>
      <c r="D81" s="397"/>
      <c r="E81" s="397"/>
      <c r="F81" s="397"/>
      <c r="G81" s="397"/>
      <c r="H81" s="397"/>
      <c r="I81" s="397"/>
      <c r="J81" s="397"/>
      <c r="K81" s="397"/>
      <c r="L81" s="397"/>
      <c r="M81" s="10"/>
      <c r="O81" s="363" t="s">
        <v>265</v>
      </c>
      <c r="P81" s="364" t="s">
        <v>266</v>
      </c>
      <c r="Q81" s="365" t="e">
        <f>Q80+Q79</f>
        <v>#REF!</v>
      </c>
    </row>
    <row r="82" spans="1:18" hidden="1">
      <c r="A82" s="397"/>
      <c r="B82" s="397"/>
      <c r="C82" s="397"/>
      <c r="D82" s="397"/>
      <c r="E82" s="397"/>
      <c r="F82" s="397"/>
      <c r="H82" s="397"/>
      <c r="I82" s="397"/>
      <c r="J82" s="397"/>
      <c r="K82" s="397"/>
      <c r="L82" s="397"/>
      <c r="M82" s="10"/>
    </row>
    <row r="83" spans="1:18" hidden="1">
      <c r="A83" s="397"/>
      <c r="B83" s="397"/>
      <c r="E83" s="397"/>
      <c r="F83" s="397"/>
      <c r="G83" s="397"/>
      <c r="H83" s="397"/>
      <c r="I83" s="397"/>
      <c r="J83" s="397"/>
      <c r="K83" s="397"/>
      <c r="L83" s="397"/>
      <c r="M83" s="10"/>
      <c r="R83" s="362" t="s">
        <v>249</v>
      </c>
    </row>
    <row r="84" spans="1:18" hidden="1">
      <c r="A84" s="397"/>
      <c r="B84" s="397"/>
      <c r="C84" s="397"/>
      <c r="H84" s="397"/>
      <c r="I84" s="397"/>
      <c r="J84" s="397"/>
      <c r="K84" s="397"/>
      <c r="L84" s="397"/>
      <c r="M84" s="10"/>
      <c r="O84" s="55" t="s">
        <v>252</v>
      </c>
      <c r="P84" s="55" t="e">
        <f>Q81/Q76</f>
        <v>#REF!</v>
      </c>
      <c r="Q84" s="55" t="s">
        <v>253</v>
      </c>
      <c r="R84" s="364" t="e">
        <f>IF(P84&gt;=1,P14,P15)</f>
        <v>#REF!</v>
      </c>
    </row>
    <row r="85" spans="1:18" hidden="1">
      <c r="A85" s="397"/>
      <c r="B85" s="397"/>
      <c r="C85" s="397"/>
      <c r="H85" s="397"/>
      <c r="I85" s="397"/>
      <c r="J85" s="397"/>
      <c r="K85" s="397"/>
      <c r="L85" s="397"/>
      <c r="M85" s="10"/>
      <c r="O85" s="55" t="s">
        <v>256</v>
      </c>
      <c r="P85" s="55" t="e">
        <f>Q80/Q76</f>
        <v>#REF!</v>
      </c>
      <c r="Q85" s="55" t="s">
        <v>257</v>
      </c>
      <c r="R85" s="364" t="e">
        <f>IF(P85&gt;=0.2,P14,P15)</f>
        <v>#REF!</v>
      </c>
    </row>
    <row r="86" spans="1:18" hidden="1">
      <c r="A86" s="397"/>
      <c r="B86" s="397"/>
      <c r="C86" s="397"/>
      <c r="H86" s="397"/>
      <c r="I86" s="397"/>
      <c r="J86" s="397"/>
      <c r="K86" s="397"/>
      <c r="L86" s="397"/>
      <c r="M86" s="10"/>
      <c r="R86" s="359" t="s">
        <v>259</v>
      </c>
    </row>
    <row r="87" spans="1:18" hidden="1">
      <c r="M87" s="10"/>
      <c r="Q87" s="375" t="s">
        <v>262</v>
      </c>
      <c r="R87" s="364" t="e">
        <f>IF(AND(R84=P14,R85=P14),P14,P15)</f>
        <v>#REF!</v>
      </c>
    </row>
    <row r="88" spans="1:18" hidden="1">
      <c r="B88" s="407" t="s">
        <v>309</v>
      </c>
      <c r="C88" s="398"/>
      <c r="D88" s="408" t="e">
        <f>IF(AND(F89=P14,F90=P14,F91=P14),P14,P15)</f>
        <v>#REF!</v>
      </c>
      <c r="E88" s="398"/>
      <c r="F88" s="398"/>
      <c r="M88" s="10"/>
    </row>
    <row r="89" spans="1:18" hidden="1">
      <c r="B89" s="402"/>
      <c r="C89" s="401" t="s">
        <v>232</v>
      </c>
      <c r="D89" s="401" t="str">
        <f>G8&amp;"＝"&amp;H8</f>
        <v>U値＝0.5</v>
      </c>
      <c r="E89" s="401" t="str">
        <f>G9&amp;"＝"&amp;H9</f>
        <v>ηAC値＝2.8</v>
      </c>
      <c r="F89" s="405" t="e">
        <f>IF(AND(M8=P14,M9=P14),P14,P15)</f>
        <v>#REF!</v>
      </c>
      <c r="M89" s="10"/>
    </row>
    <row r="90" spans="1:18" hidden="1">
      <c r="B90" s="402"/>
      <c r="C90" s="401" t="s">
        <v>233</v>
      </c>
      <c r="D90" s="401"/>
      <c r="E90" s="403" t="e">
        <f>P85</f>
        <v>#REF!</v>
      </c>
      <c r="F90" s="405" t="e">
        <f>R84</f>
        <v>#REF!</v>
      </c>
      <c r="M90" s="10"/>
    </row>
    <row r="91" spans="1:18" ht="14.25" hidden="1" thickBot="1">
      <c r="B91" s="399"/>
      <c r="C91" s="400" t="s">
        <v>234</v>
      </c>
      <c r="D91" s="400"/>
      <c r="E91" s="404" t="e">
        <f>P84</f>
        <v>#REF!</v>
      </c>
      <c r="F91" s="406" t="e">
        <f>R85</f>
        <v>#REF!</v>
      </c>
      <c r="M91" s="10"/>
    </row>
    <row r="92" spans="1:18" hidden="1">
      <c r="M92" s="10"/>
    </row>
    <row r="93" spans="1:18" hidden="1">
      <c r="M93" s="10"/>
    </row>
    <row r="94" spans="1:18" hidden="1">
      <c r="M94" s="10"/>
    </row>
    <row r="95" spans="1:18">
      <c r="M95" s="10"/>
    </row>
    <row r="96" spans="1:18">
      <c r="M96" s="10"/>
    </row>
    <row r="97" spans="13:13">
      <c r="M97" s="10"/>
    </row>
    <row r="98" spans="13:13">
      <c r="M98" s="10"/>
    </row>
    <row r="99" spans="13:13">
      <c r="M99" s="10"/>
    </row>
    <row r="100" spans="13:13">
      <c r="M100" s="10"/>
    </row>
  </sheetData>
  <sheetProtection algorithmName="SHA-512" hashValue="V5pzP6xRZCFc4h/VoEIA8fpcCO03ZdKy1CSHxv1p+H+GDAm7eU1NO1xVH4zeFVJ7LaMR/mhyWjh2oFQbf9tYow==" saltValue="Q//C4nnNUKvolBJdbLoNNA==" spinCount="100000" sheet="1" objects="1" scenarios="1"/>
  <sortState ref="O24:R27">
    <sortCondition descending="1" ref="O47"/>
  </sortState>
  <mergeCells count="18">
    <mergeCell ref="D6:F6"/>
    <mergeCell ref="D7:F7"/>
    <mergeCell ref="I7:J7"/>
    <mergeCell ref="I12:J12"/>
    <mergeCell ref="J73:K73"/>
    <mergeCell ref="E58:J58"/>
    <mergeCell ref="E59:J59"/>
    <mergeCell ref="E47:I47"/>
    <mergeCell ref="E52:F52"/>
    <mergeCell ref="E53:F53"/>
    <mergeCell ref="E50:I50"/>
    <mergeCell ref="E55:K55"/>
    <mergeCell ref="H25:K25"/>
    <mergeCell ref="H26:K26"/>
    <mergeCell ref="H27:K27"/>
    <mergeCell ref="C24:D24"/>
    <mergeCell ref="B74:E78"/>
    <mergeCell ref="E67:K67"/>
  </mergeCells>
  <phoneticPr fontId="4"/>
  <conditionalFormatting sqref="H11">
    <cfRule type="cellIs" dxfId="41" priority="30" stopIfTrue="1" operator="equal">
      <formula>0</formula>
    </cfRule>
  </conditionalFormatting>
  <conditionalFormatting sqref="D18:K21 D55:K59">
    <cfRule type="expression" dxfId="40" priority="13">
      <formula>$D$16=$N$14</formula>
    </cfRule>
  </conditionalFormatting>
  <conditionalFormatting sqref="D51:K51">
    <cfRule type="expression" dxfId="39" priority="11">
      <formula>$C$51=$P$52</formula>
    </cfRule>
  </conditionalFormatting>
  <conditionalFormatting sqref="D52:K53">
    <cfRule type="expression" dxfId="38" priority="10">
      <formula>$C$51=$P$51</formula>
    </cfRule>
  </conditionalFormatting>
  <conditionalFormatting sqref="E25:E27">
    <cfRule type="expression" dxfId="37" priority="9">
      <formula>OR($N$25&gt;1,$N$25&lt;1)</formula>
    </cfRule>
  </conditionalFormatting>
  <conditionalFormatting sqref="F25">
    <cfRule type="expression" dxfId="36" priority="8">
      <formula>$E$25=0</formula>
    </cfRule>
  </conditionalFormatting>
  <conditionalFormatting sqref="F26:G26">
    <cfRule type="expression" dxfId="35" priority="7">
      <formula>$E$26=0</formula>
    </cfRule>
  </conditionalFormatting>
  <conditionalFormatting sqref="F27:G27">
    <cfRule type="expression" dxfId="34" priority="6">
      <formula>$E$27=0</formula>
    </cfRule>
  </conditionalFormatting>
  <conditionalFormatting sqref="G25">
    <cfRule type="expression" dxfId="33" priority="3">
      <formula>$E$25=0</formula>
    </cfRule>
  </conditionalFormatting>
  <dataValidations count="10">
    <dataValidation type="list" allowBlank="1" showInputMessage="1" showErrorMessage="1" sqref="D68:D70 J52:J53 D56:D59 H51:H53 F51 D16 J48 H48 F48">
      <formula1>$N$14:$O$14</formula1>
    </dataValidation>
    <dataValidation type="list" allowBlank="1" showInputMessage="1" showErrorMessage="1" sqref="N12">
      <formula1>$P$2:$P$12</formula1>
    </dataValidation>
    <dataValidation type="list" allowBlank="1" showInputMessage="1" showErrorMessage="1" sqref="D8">
      <formula1>$N$2:$N$9</formula1>
    </dataValidation>
    <dataValidation type="list" allowBlank="1" showInputMessage="1" showErrorMessage="1" sqref="F25">
      <formula1>$D$29:$D$34</formula1>
    </dataValidation>
    <dataValidation type="list" allowBlank="1" showInputMessage="1" showErrorMessage="1" sqref="F27">
      <formula1>$D$41:$D$44</formula1>
    </dataValidation>
    <dataValidation type="list" allowBlank="1" showInputMessage="1" showErrorMessage="1" sqref="F26">
      <formula1>$D$36:$D$39</formula1>
    </dataValidation>
    <dataValidation allowBlank="1" showInputMessage="1" sqref="D46 D49"/>
    <dataValidation type="list" allowBlank="1" showInputMessage="1" showErrorMessage="1" sqref="C51">
      <formula1>$P$51:$P$52</formula1>
    </dataValidation>
    <dataValidation type="list" showInputMessage="1" showErrorMessage="1" sqref="E47 E50">
      <formula1>$O$24:$O$27</formula1>
    </dataValidation>
    <dataValidation type="list" allowBlank="1" showInputMessage="1" sqref="D18">
      <formula1>$Q$19:$Q$21</formula1>
    </dataValidation>
  </dataValidations>
  <pageMargins left="0.7" right="0.7" top="0.75" bottom="0.75" header="0.3" footer="0.3"/>
  <pageSetup paperSize="9" scale="83"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FC136"/>
  <sheetViews>
    <sheetView showGridLines="0" zoomScaleNormal="75" zoomScaleSheetLayoutView="100" workbookViewId="0">
      <selection activeCell="I16" sqref="I16"/>
    </sheetView>
  </sheetViews>
  <sheetFormatPr defaultColWidth="0" defaultRowHeight="18" customHeight="1" zeroHeight="1"/>
  <cols>
    <col min="1" max="1" width="2.25" style="17" customWidth="1"/>
    <col min="2" max="2" width="3.625" style="37" customWidth="1"/>
    <col min="3" max="3" width="5.75" style="23" customWidth="1"/>
    <col min="4" max="4" width="4.625" style="22" customWidth="1"/>
    <col min="5" max="5" width="17.375" style="23" customWidth="1"/>
    <col min="6" max="6" width="9.75" style="23" customWidth="1"/>
    <col min="7" max="7" width="9.75" style="19" customWidth="1"/>
    <col min="8" max="8" width="0.5" style="19" customWidth="1"/>
    <col min="9" max="11" width="9.75" style="19" customWidth="1"/>
    <col min="12" max="12" width="9.75" style="18" customWidth="1"/>
    <col min="13" max="13" width="9.75" style="17" customWidth="1"/>
    <col min="14" max="14" width="3.125" style="17" customWidth="1"/>
    <col min="15" max="15" width="11.75" style="17" customWidth="1"/>
    <col min="16" max="16" width="9.5" style="17" customWidth="1"/>
    <col min="17" max="17" width="2" style="17" customWidth="1"/>
    <col min="18" max="18" width="4" style="17" hidden="1" customWidth="1"/>
    <col min="19" max="19" width="9.25" style="17" hidden="1" customWidth="1"/>
    <col min="20" max="255" width="9" style="17" hidden="1"/>
    <col min="256" max="16383" width="1.875" style="17" hidden="1"/>
    <col min="16384" max="16384" width="0" style="17" hidden="1"/>
  </cols>
  <sheetData>
    <row r="1" spans="1:28" s="12" customFormat="1" ht="12.6" customHeight="1" thickBot="1">
      <c r="A1" s="82"/>
      <c r="B1" s="82"/>
      <c r="C1" s="82"/>
      <c r="D1" s="83"/>
      <c r="E1" s="1"/>
      <c r="F1" s="82"/>
      <c r="G1" s="82"/>
      <c r="H1" s="82"/>
      <c r="I1" s="84"/>
      <c r="J1" s="84"/>
      <c r="K1" s="84"/>
      <c r="L1" s="84"/>
      <c r="M1" s="84"/>
      <c r="N1" s="84"/>
      <c r="O1" s="85"/>
      <c r="P1" s="86"/>
      <c r="R1" s="13"/>
      <c r="S1" s="13"/>
      <c r="T1" s="14"/>
      <c r="U1" s="13"/>
      <c r="V1" s="14"/>
      <c r="W1" s="13"/>
      <c r="X1" s="13"/>
      <c r="Y1" s="13"/>
      <c r="Z1" s="11"/>
      <c r="AA1" s="11"/>
      <c r="AB1" s="11"/>
    </row>
    <row r="2" spans="1:28" s="12" customFormat="1" ht="17.25">
      <c r="A2" s="82"/>
      <c r="B2" s="87" t="str">
        <f>判定!M2</f>
        <v>適合判定ツール</v>
      </c>
      <c r="C2" s="88"/>
      <c r="D2" s="89"/>
      <c r="E2" s="90"/>
      <c r="F2" s="91"/>
      <c r="G2" s="82"/>
      <c r="H2" s="82"/>
      <c r="I2" s="84"/>
      <c r="J2" s="84"/>
      <c r="K2" s="84"/>
      <c r="L2" s="668"/>
      <c r="M2" s="668"/>
      <c r="N2" s="92"/>
      <c r="O2" s="93"/>
      <c r="P2" s="86"/>
      <c r="R2" s="13"/>
      <c r="S2" s="13"/>
      <c r="T2" s="14"/>
      <c r="U2" s="13"/>
      <c r="V2" s="14"/>
      <c r="W2" s="13"/>
      <c r="X2" s="13"/>
      <c r="Y2" s="13"/>
      <c r="Z2" s="11"/>
      <c r="AA2" s="11"/>
      <c r="AB2" s="11"/>
    </row>
    <row r="3" spans="1:28" s="12" customFormat="1" ht="15.75" customHeight="1" thickBot="1">
      <c r="A3" s="82"/>
      <c r="B3" s="94" t="str">
        <f>判定!D6</f>
        <v>〇〇様邸</v>
      </c>
      <c r="C3" s="95"/>
      <c r="D3" s="96"/>
      <c r="E3" s="97"/>
      <c r="F3" s="98"/>
      <c r="G3" s="82"/>
      <c r="H3" s="82"/>
      <c r="I3" s="84"/>
      <c r="J3" s="84"/>
      <c r="K3" s="84"/>
      <c r="L3" s="669"/>
      <c r="M3" s="669"/>
      <c r="N3" s="99"/>
      <c r="O3" s="100"/>
      <c r="P3" s="86"/>
      <c r="R3" s="13"/>
      <c r="S3" s="13"/>
      <c r="T3" s="14"/>
      <c r="U3" s="13"/>
      <c r="V3" s="14"/>
      <c r="W3" s="13"/>
      <c r="X3" s="13"/>
      <c r="Y3" s="13"/>
      <c r="Z3" s="11"/>
      <c r="AA3" s="11"/>
      <c r="AB3" s="11"/>
    </row>
    <row r="4" spans="1:28" ht="15" customHeight="1" thickBot="1">
      <c r="A4" s="101"/>
      <c r="B4" s="102"/>
      <c r="C4" s="101"/>
      <c r="D4" s="103"/>
      <c r="E4" s="101"/>
      <c r="F4" s="101"/>
      <c r="G4" s="102"/>
      <c r="H4" s="102"/>
      <c r="I4" s="102"/>
      <c r="J4" s="102"/>
      <c r="K4" s="102"/>
      <c r="L4" s="104"/>
      <c r="M4" s="101"/>
      <c r="N4" s="101"/>
      <c r="O4" s="101"/>
      <c r="P4" s="632"/>
    </row>
    <row r="5" spans="1:28" ht="21" customHeight="1">
      <c r="A5" s="101"/>
      <c r="B5" s="339" t="s">
        <v>175</v>
      </c>
      <c r="C5" s="105"/>
      <c r="D5" s="106"/>
      <c r="E5" s="105"/>
      <c r="F5" s="107"/>
      <c r="G5" s="108"/>
      <c r="H5" s="108"/>
      <c r="I5" s="108"/>
      <c r="J5" s="108"/>
      <c r="K5" s="108"/>
      <c r="L5" s="105"/>
      <c r="M5" s="80"/>
      <c r="N5" s="81"/>
      <c r="O5" s="109"/>
      <c r="P5" s="110"/>
    </row>
    <row r="6" spans="1:28" ht="7.5" customHeight="1">
      <c r="A6" s="101"/>
      <c r="B6" s="185"/>
      <c r="C6" s="111"/>
      <c r="D6" s="112"/>
      <c r="E6" s="113"/>
      <c r="F6" s="113"/>
      <c r="G6" s="114"/>
      <c r="H6" s="114"/>
      <c r="I6" s="114"/>
      <c r="J6" s="114"/>
      <c r="K6" s="114"/>
      <c r="L6" s="115"/>
      <c r="M6" s="113"/>
      <c r="N6" s="113"/>
      <c r="O6" s="113"/>
      <c r="P6" s="186"/>
    </row>
    <row r="7" spans="1:28" ht="18" customHeight="1">
      <c r="A7" s="101"/>
      <c r="B7" s="251" t="s">
        <v>176</v>
      </c>
      <c r="C7" s="113"/>
      <c r="D7" s="112"/>
      <c r="E7" s="113"/>
      <c r="F7" s="113"/>
      <c r="G7" s="130"/>
      <c r="H7" s="130"/>
      <c r="I7" s="113"/>
      <c r="J7" s="130"/>
      <c r="K7" s="130"/>
      <c r="L7" s="130"/>
      <c r="M7" s="113"/>
      <c r="N7" s="130"/>
      <c r="O7" s="130"/>
      <c r="P7" s="188"/>
    </row>
    <row r="8" spans="1:28" ht="18" customHeight="1" thickBot="1">
      <c r="A8" s="101"/>
      <c r="B8" s="185"/>
      <c r="C8" s="210" t="s">
        <v>177</v>
      </c>
      <c r="D8" s="112"/>
      <c r="E8" s="113"/>
      <c r="F8" s="113"/>
      <c r="G8" s="130"/>
      <c r="H8" s="130"/>
      <c r="I8" s="120"/>
      <c r="J8" s="120"/>
      <c r="K8" s="120"/>
      <c r="L8" s="118"/>
      <c r="M8" s="133" t="s">
        <v>97</v>
      </c>
      <c r="N8" s="113"/>
      <c r="O8" s="118"/>
      <c r="P8" s="188" t="s">
        <v>97</v>
      </c>
    </row>
    <row r="9" spans="1:28" ht="18" customHeight="1">
      <c r="A9" s="101"/>
      <c r="B9" s="185"/>
      <c r="C9" s="113" t="s">
        <v>99</v>
      </c>
      <c r="D9" s="112" t="s">
        <v>62</v>
      </c>
      <c r="E9" s="113"/>
      <c r="F9" s="113"/>
      <c r="G9" s="130"/>
      <c r="H9" s="130"/>
      <c r="I9" s="113"/>
      <c r="J9" s="130"/>
      <c r="K9" s="133" t="s">
        <v>97</v>
      </c>
      <c r="L9" s="664" t="s">
        <v>57</v>
      </c>
      <c r="M9" s="665"/>
      <c r="N9" s="130"/>
      <c r="O9" s="666" t="s">
        <v>42</v>
      </c>
      <c r="P9" s="667"/>
      <c r="Q9" s="19"/>
    </row>
    <row r="10" spans="1:28" ht="18" customHeight="1">
      <c r="A10" s="101"/>
      <c r="B10" s="185"/>
      <c r="C10" s="124">
        <v>1</v>
      </c>
      <c r="D10" s="144" t="s">
        <v>4</v>
      </c>
      <c r="E10" s="145"/>
      <c r="F10" s="647" t="s">
        <v>45</v>
      </c>
      <c r="G10" s="647" t="s">
        <v>411</v>
      </c>
      <c r="H10" s="130"/>
      <c r="I10" s="121" t="s">
        <v>39</v>
      </c>
      <c r="J10" s="121" t="s">
        <v>40</v>
      </c>
      <c r="K10" s="122" t="s">
        <v>41</v>
      </c>
      <c r="L10" s="178" t="s">
        <v>43</v>
      </c>
      <c r="M10" s="179" t="s">
        <v>98</v>
      </c>
      <c r="N10" s="113"/>
      <c r="O10" s="178" t="s">
        <v>43</v>
      </c>
      <c r="P10" s="179" t="s">
        <v>98</v>
      </c>
      <c r="Q10" s="19"/>
    </row>
    <row r="11" spans="1:28" ht="18" customHeight="1">
      <c r="A11" s="101"/>
      <c r="B11" s="185"/>
      <c r="C11" s="128"/>
      <c r="D11" s="146">
        <v>1.1000000000000001</v>
      </c>
      <c r="E11" s="145" t="s">
        <v>275</v>
      </c>
      <c r="F11" s="550">
        <f>判定!E25</f>
        <v>0</v>
      </c>
      <c r="G11" s="550">
        <f>判定!G25</f>
        <v>0</v>
      </c>
      <c r="H11" s="536"/>
      <c r="I11" s="550" t="e">
        <f>VLOOKUP($R11,CO2データ!$H$6:$Q$53,2)</f>
        <v>#N/A</v>
      </c>
      <c r="J11" s="550" t="e">
        <f>VLOOKUP($R11,CO2データ!$H$6:$Q$53,3)</f>
        <v>#N/A</v>
      </c>
      <c r="K11" s="648" t="e">
        <f>VLOOKUP($R11,CO2データ!$H$6:$Q$53,4)</f>
        <v>#N/A</v>
      </c>
      <c r="L11" s="126">
        <f>L38</f>
        <v>0</v>
      </c>
      <c r="M11" s="649">
        <f>IF(L11&gt;=4.5,$K11,IF(L11&gt;=3.5,$J11,IF(L11&gt;=2.5,$I11,IF(L11&gt;=1.5,$H11,$F11))))*(1-G11)</f>
        <v>0</v>
      </c>
      <c r="N11" s="113"/>
      <c r="O11" s="126">
        <v>3</v>
      </c>
      <c r="P11" s="649">
        <f>CO2データ!I36</f>
        <v>6.13</v>
      </c>
      <c r="R11" s="17" t="e">
        <f>R38</f>
        <v>#N/A</v>
      </c>
    </row>
    <row r="12" spans="1:28" ht="18" customHeight="1">
      <c r="A12" s="101"/>
      <c r="B12" s="185"/>
      <c r="C12" s="128"/>
      <c r="D12" s="151"/>
      <c r="E12" s="152" t="s">
        <v>54</v>
      </c>
      <c r="F12" s="550">
        <f>判定!E26</f>
        <v>0</v>
      </c>
      <c r="G12" s="550">
        <f>判定!G26</f>
        <v>0</v>
      </c>
      <c r="H12" s="536"/>
      <c r="I12" s="550" t="e">
        <f>VLOOKUP($R12,CO2データ!$H$6:$Q$53,5)</f>
        <v>#N/A</v>
      </c>
      <c r="J12" s="550" t="e">
        <f>VLOOKUP($R12,CO2データ!$H$6:$Q$53,6)</f>
        <v>#N/A</v>
      </c>
      <c r="K12" s="648" t="e">
        <f>VLOOKUP($R12,CO2データ!$H$6:$Q$53,7)</f>
        <v>#N/A</v>
      </c>
      <c r="L12" s="126">
        <f>L11</f>
        <v>0</v>
      </c>
      <c r="M12" s="649">
        <f>IF(L12&gt;=4.5,$K12,IF(L12&gt;=3.5,$J12,IF(L12&gt;=2.5,$I12,IF(L12&gt;=1.5,$H12,$F12))))*(1-G12)</f>
        <v>0</v>
      </c>
      <c r="N12" s="113"/>
      <c r="O12" s="126">
        <v>3</v>
      </c>
      <c r="P12" s="649">
        <f>CO2データ!L36</f>
        <v>13.56</v>
      </c>
      <c r="R12" s="17" t="e">
        <f>R11</f>
        <v>#N/A</v>
      </c>
    </row>
    <row r="13" spans="1:28" ht="18" customHeight="1" thickBot="1">
      <c r="A13" s="101"/>
      <c r="B13" s="185"/>
      <c r="C13" s="128"/>
      <c r="D13" s="153"/>
      <c r="E13" s="155" t="s">
        <v>55</v>
      </c>
      <c r="F13" s="550">
        <f>判定!E27</f>
        <v>0</v>
      </c>
      <c r="G13" s="550">
        <f>判定!G27</f>
        <v>0</v>
      </c>
      <c r="H13" s="536"/>
      <c r="I13" s="550" t="e">
        <f>VLOOKUP($R13,CO2データ!$H$6:$Q$53,8)</f>
        <v>#N/A</v>
      </c>
      <c r="J13" s="550" t="e">
        <f>VLOOKUP($R13,CO2データ!$H$6:$Q$53,9)</f>
        <v>#N/A</v>
      </c>
      <c r="K13" s="648" t="e">
        <f>VLOOKUP($R13,CO2データ!$H$6:$Q$53,10)</f>
        <v>#N/A</v>
      </c>
      <c r="L13" s="126">
        <f>L11</f>
        <v>0</v>
      </c>
      <c r="M13" s="650">
        <f>IF(L13&gt;=4.5,$K13,IF(L13&gt;=3.5,$J13,IF(L13&gt;=2.5,$I13,IF(L13&gt;=1.5,$H13,$F13))))*(1-G13)</f>
        <v>0</v>
      </c>
      <c r="N13" s="113"/>
      <c r="O13" s="126">
        <v>3</v>
      </c>
      <c r="P13" s="650">
        <f>CO2データ!O36</f>
        <v>13.28</v>
      </c>
      <c r="R13" s="17" t="e">
        <f>R11</f>
        <v>#N/A</v>
      </c>
    </row>
    <row r="14" spans="1:28" ht="18" customHeight="1">
      <c r="A14" s="101"/>
      <c r="B14" s="185"/>
      <c r="C14" s="128"/>
      <c r="D14" s="156">
        <v>1.2</v>
      </c>
      <c r="E14" s="134" t="s">
        <v>5</v>
      </c>
      <c r="F14" s="134"/>
      <c r="G14" s="551"/>
      <c r="H14" s="536"/>
      <c r="I14" s="536"/>
      <c r="J14" s="536"/>
      <c r="K14" s="536"/>
      <c r="L14" s="172" t="e">
        <f>判定!M46</f>
        <v>#N/A</v>
      </c>
      <c r="M14" s="113"/>
      <c r="N14" s="113"/>
      <c r="O14" s="174">
        <v>3</v>
      </c>
      <c r="P14" s="189"/>
    </row>
    <row r="15" spans="1:28" ht="18" customHeight="1" thickBot="1">
      <c r="A15" s="101"/>
      <c r="B15" s="185"/>
      <c r="C15" s="129"/>
      <c r="D15" s="156">
        <v>1.3</v>
      </c>
      <c r="E15" s="134" t="s">
        <v>48</v>
      </c>
      <c r="F15" s="134"/>
      <c r="G15" s="551"/>
      <c r="H15" s="536"/>
      <c r="I15" s="536"/>
      <c r="J15" s="536"/>
      <c r="K15" s="536"/>
      <c r="L15" s="173" t="e">
        <f>判定!M49</f>
        <v>#N/A</v>
      </c>
      <c r="M15" s="113"/>
      <c r="N15" s="113"/>
      <c r="O15" s="175">
        <v>3</v>
      </c>
      <c r="P15" s="190"/>
    </row>
    <row r="16" spans="1:28" ht="18" customHeight="1" thickBot="1">
      <c r="A16" s="101"/>
      <c r="B16" s="185"/>
      <c r="C16" s="124">
        <v>2</v>
      </c>
      <c r="D16" s="144" t="s">
        <v>63</v>
      </c>
      <c r="E16" s="145"/>
      <c r="F16" s="145"/>
      <c r="G16" s="552"/>
      <c r="H16" s="536"/>
      <c r="I16" s="536"/>
      <c r="J16" s="536"/>
      <c r="K16" s="536"/>
      <c r="L16" s="553"/>
      <c r="M16" s="113"/>
      <c r="N16" s="113"/>
      <c r="O16" s="159"/>
      <c r="P16" s="186"/>
    </row>
    <row r="17" spans="1:16" ht="17.100000000000001" customHeight="1" thickBot="1">
      <c r="A17" s="101"/>
      <c r="B17" s="185"/>
      <c r="C17" s="129"/>
      <c r="D17" s="156">
        <v>2.2000000000000002</v>
      </c>
      <c r="E17" s="134" t="s">
        <v>44</v>
      </c>
      <c r="F17" s="134"/>
      <c r="G17" s="551"/>
      <c r="H17" s="536"/>
      <c r="I17" s="536"/>
      <c r="J17" s="536"/>
      <c r="K17" s="536"/>
      <c r="L17" s="177">
        <f>判定!M54</f>
        <v>3</v>
      </c>
      <c r="M17" s="113"/>
      <c r="N17" s="113"/>
      <c r="O17" s="177">
        <v>3</v>
      </c>
      <c r="P17" s="186"/>
    </row>
    <row r="18" spans="1:16" ht="13.5">
      <c r="A18" s="101"/>
      <c r="B18" s="185"/>
      <c r="C18" s="113" t="s">
        <v>412</v>
      </c>
      <c r="D18" s="112"/>
      <c r="E18" s="113"/>
      <c r="F18" s="113"/>
      <c r="G18" s="536"/>
      <c r="H18" s="536"/>
      <c r="I18" s="536"/>
      <c r="J18" s="536"/>
      <c r="K18" s="536"/>
      <c r="L18" s="536"/>
      <c r="M18" s="536"/>
      <c r="N18" s="113"/>
      <c r="O18" s="113"/>
      <c r="P18" s="186"/>
    </row>
    <row r="19" spans="1:16" ht="13.5">
      <c r="A19" s="101"/>
      <c r="B19" s="185"/>
      <c r="C19" s="113"/>
      <c r="D19" s="112"/>
      <c r="E19" s="113"/>
      <c r="F19" s="113"/>
      <c r="G19" s="536"/>
      <c r="H19" s="536"/>
      <c r="I19" s="536"/>
      <c r="J19" s="536"/>
      <c r="K19" s="536"/>
      <c r="L19" s="536"/>
      <c r="M19" s="536"/>
      <c r="N19" s="113"/>
      <c r="O19" s="113"/>
      <c r="P19" s="186"/>
    </row>
    <row r="20" spans="1:16" ht="13.5">
      <c r="A20" s="101"/>
      <c r="B20" s="185"/>
      <c r="C20" s="210" t="s">
        <v>398</v>
      </c>
      <c r="D20" s="112"/>
      <c r="E20" s="113"/>
      <c r="F20" s="113"/>
      <c r="G20" s="113"/>
      <c r="H20" s="536"/>
      <c r="I20" s="536"/>
      <c r="J20" s="536"/>
      <c r="K20" s="536"/>
      <c r="L20" s="160"/>
      <c r="M20" s="537"/>
      <c r="N20" s="113"/>
      <c r="O20" s="159"/>
      <c r="P20" s="186"/>
    </row>
    <row r="21" spans="1:16" ht="14.25" hidden="1">
      <c r="A21" s="101"/>
      <c r="B21" s="185"/>
      <c r="C21" s="119"/>
      <c r="D21" s="112"/>
      <c r="E21" s="263" t="s">
        <v>153</v>
      </c>
      <c r="F21" s="275">
        <f>G56</f>
        <v>0</v>
      </c>
      <c r="G21" s="325" t="s">
        <v>0</v>
      </c>
      <c r="H21" s="536"/>
      <c r="I21" s="113"/>
      <c r="J21" s="536"/>
      <c r="K21" s="133"/>
      <c r="L21" s="664" t="s">
        <v>57</v>
      </c>
      <c r="M21" s="665"/>
      <c r="N21" s="113"/>
      <c r="O21" s="159"/>
      <c r="P21" s="186"/>
    </row>
    <row r="22" spans="1:16" ht="14.25" hidden="1">
      <c r="A22" s="101"/>
      <c r="B22" s="185"/>
      <c r="C22" s="119"/>
      <c r="D22" s="112"/>
      <c r="E22" s="113"/>
      <c r="F22" s="113"/>
      <c r="G22" s="536"/>
      <c r="H22" s="536"/>
      <c r="I22" s="121" t="s">
        <v>39</v>
      </c>
      <c r="J22" s="121" t="s">
        <v>40</v>
      </c>
      <c r="K22" s="122" t="s">
        <v>41</v>
      </c>
      <c r="L22" s="178" t="s">
        <v>43</v>
      </c>
      <c r="M22" s="333" t="s">
        <v>161</v>
      </c>
      <c r="N22" s="113"/>
      <c r="O22" s="159"/>
      <c r="P22" s="186"/>
    </row>
    <row r="23" spans="1:16" ht="17.25" hidden="1" thickBot="1">
      <c r="A23" s="101"/>
      <c r="B23" s="185"/>
      <c r="C23" s="119"/>
      <c r="D23" s="112" t="s">
        <v>51</v>
      </c>
      <c r="E23" s="113"/>
      <c r="F23" s="113" t="s">
        <v>381</v>
      </c>
      <c r="G23" s="536"/>
      <c r="H23" s="536"/>
      <c r="I23" s="538">
        <f>CO2データ!I267</f>
        <v>30</v>
      </c>
      <c r="J23" s="538">
        <f>CO2データ!J267</f>
        <v>60</v>
      </c>
      <c r="K23" s="538">
        <f>CO2データ!K267</f>
        <v>90</v>
      </c>
      <c r="L23" s="131">
        <f>L11</f>
        <v>0</v>
      </c>
      <c r="M23" s="539">
        <f>IF(L23&gt;=4.5,$K23,IF(L23&gt;=3.5,$J23,IF(L23&gt;=2.5,$I23,IF(L23&gt;=1.5,$H23,$G23))))</f>
        <v>0</v>
      </c>
      <c r="N23" s="113"/>
      <c r="O23" s="159"/>
      <c r="P23" s="186"/>
    </row>
    <row r="24" spans="1:16" ht="14.25">
      <c r="A24" s="101"/>
      <c r="B24" s="185"/>
      <c r="C24" s="119"/>
      <c r="D24" s="119"/>
      <c r="E24" s="119"/>
      <c r="F24" s="540" t="s">
        <v>272</v>
      </c>
      <c r="G24" s="540" t="s">
        <v>273</v>
      </c>
      <c r="H24" s="541"/>
      <c r="I24" s="540" t="s">
        <v>206</v>
      </c>
      <c r="J24" s="540" t="s">
        <v>98</v>
      </c>
      <c r="K24" s="542" t="s">
        <v>269</v>
      </c>
      <c r="L24" s="368"/>
      <c r="M24" s="543"/>
      <c r="N24" s="113"/>
      <c r="O24" s="159"/>
      <c r="P24" s="186"/>
    </row>
    <row r="25" spans="1:16" ht="14.25">
      <c r="A25" s="101"/>
      <c r="B25" s="185"/>
      <c r="C25" s="119"/>
      <c r="D25" s="112"/>
      <c r="E25" s="113"/>
      <c r="F25" s="544" t="s">
        <v>64</v>
      </c>
      <c r="G25" s="544" t="s">
        <v>160</v>
      </c>
      <c r="H25" s="541"/>
      <c r="I25" s="544" t="s">
        <v>382</v>
      </c>
      <c r="J25" s="544" t="s">
        <v>383</v>
      </c>
      <c r="K25" s="545" t="s">
        <v>270</v>
      </c>
      <c r="L25" s="541"/>
      <c r="M25" s="369" t="s">
        <v>97</v>
      </c>
      <c r="N25" s="113"/>
      <c r="O25" s="159"/>
      <c r="P25" s="186"/>
    </row>
    <row r="26" spans="1:16" ht="18.95" customHeight="1">
      <c r="A26" s="101"/>
      <c r="B26" s="185"/>
      <c r="C26" s="119"/>
      <c r="D26" s="112" t="s">
        <v>118</v>
      </c>
      <c r="E26" s="113"/>
      <c r="F26" s="335">
        <f>判定!J63</f>
        <v>0</v>
      </c>
      <c r="G26" s="546">
        <v>3</v>
      </c>
      <c r="H26" s="541"/>
      <c r="I26" s="547">
        <f>CO2データ!K236</f>
        <v>5.4560734426229503E-2</v>
      </c>
      <c r="J26" s="548">
        <f>F26*G26*I26</f>
        <v>0</v>
      </c>
      <c r="K26" s="546" t="e">
        <f>判定!M20</f>
        <v>#N/A</v>
      </c>
      <c r="L26" s="371"/>
      <c r="M26" s="549" t="e">
        <f>J26/K26/$F$21</f>
        <v>#N/A</v>
      </c>
      <c r="N26" s="113"/>
      <c r="O26" s="159"/>
      <c r="P26" s="193"/>
    </row>
    <row r="27" spans="1:16" ht="14.25" hidden="1">
      <c r="A27" s="101"/>
      <c r="B27" s="185"/>
      <c r="C27" s="119"/>
      <c r="D27" s="112" t="s">
        <v>121</v>
      </c>
      <c r="E27" s="113"/>
      <c r="F27" s="335"/>
      <c r="G27" s="367"/>
      <c r="H27" s="541"/>
      <c r="I27" s="554"/>
      <c r="J27" s="370">
        <f>CO2データ!F213</f>
        <v>5.09</v>
      </c>
      <c r="K27" s="541"/>
      <c r="L27" s="371"/>
      <c r="M27" s="549"/>
      <c r="N27" s="113"/>
      <c r="O27" s="159"/>
      <c r="P27" s="193"/>
    </row>
    <row r="28" spans="1:16" ht="14.25" hidden="1">
      <c r="A28" s="101"/>
      <c r="B28" s="185"/>
      <c r="C28" s="119"/>
      <c r="D28" s="112" t="s">
        <v>122</v>
      </c>
      <c r="E28" s="113"/>
      <c r="F28" s="335"/>
      <c r="G28" s="367"/>
      <c r="H28" s="541"/>
      <c r="I28" s="554"/>
      <c r="J28" s="370">
        <f>CO2データ!F214</f>
        <v>5.09</v>
      </c>
      <c r="K28" s="541"/>
      <c r="L28" s="371"/>
      <c r="M28" s="549"/>
      <c r="N28" s="113"/>
      <c r="O28" s="159"/>
      <c r="P28" s="193"/>
    </row>
    <row r="29" spans="1:16" ht="14.25" hidden="1">
      <c r="A29" s="101"/>
      <c r="B29" s="185"/>
      <c r="C29" s="119"/>
      <c r="D29" s="112" t="s">
        <v>158</v>
      </c>
      <c r="E29" s="113"/>
      <c r="F29" s="335"/>
      <c r="G29" s="367"/>
      <c r="H29" s="541"/>
      <c r="I29" s="554"/>
      <c r="J29" s="370">
        <f>CO2データ!F215</f>
        <v>5.09</v>
      </c>
      <c r="K29" s="541"/>
      <c r="L29" s="371"/>
      <c r="M29" s="549"/>
      <c r="N29" s="113"/>
      <c r="O29" s="159"/>
      <c r="P29" s="193"/>
    </row>
    <row r="30" spans="1:16" ht="15" thickBot="1">
      <c r="A30" s="101"/>
      <c r="B30" s="185"/>
      <c r="C30" s="119"/>
      <c r="D30" s="119"/>
      <c r="E30" s="119"/>
      <c r="F30" s="119"/>
      <c r="G30" s="119"/>
      <c r="H30" s="119"/>
      <c r="I30" s="536"/>
      <c r="J30" s="536"/>
      <c r="K30" s="536"/>
      <c r="L30" s="536"/>
      <c r="M30" s="536"/>
      <c r="N30" s="113"/>
      <c r="O30" s="159"/>
      <c r="P30" s="193"/>
    </row>
    <row r="31" spans="1:16" ht="14.25" thickBot="1">
      <c r="A31" s="101"/>
      <c r="B31" s="185"/>
      <c r="C31" s="210" t="s">
        <v>274</v>
      </c>
      <c r="D31" s="112"/>
      <c r="E31" s="113"/>
      <c r="F31" s="113"/>
      <c r="G31" s="113"/>
      <c r="H31" s="536"/>
      <c r="I31" s="536"/>
      <c r="J31" s="536"/>
      <c r="K31" s="536"/>
      <c r="L31" s="160"/>
      <c r="M31" s="555" t="e">
        <f>M11*F11+M12*F12+M13*F13+SUM(M26:M29)</f>
        <v>#N/A</v>
      </c>
      <c r="N31" s="113"/>
      <c r="O31" s="159"/>
      <c r="P31" s="161">
        <f>P11*F11+P12*F12+P13*F13</f>
        <v>0</v>
      </c>
    </row>
    <row r="32" spans="1:16" ht="13.5">
      <c r="A32" s="101"/>
      <c r="B32" s="185"/>
      <c r="C32" s="113"/>
      <c r="D32" s="112"/>
      <c r="E32" s="113"/>
      <c r="F32" s="113"/>
      <c r="G32" s="113"/>
      <c r="H32" s="536"/>
      <c r="I32" s="536"/>
      <c r="J32" s="536"/>
      <c r="K32" s="536"/>
      <c r="L32" s="160"/>
      <c r="M32" s="162"/>
      <c r="N32" s="113"/>
      <c r="O32" s="159"/>
      <c r="P32" s="193"/>
    </row>
    <row r="33" spans="1:18" ht="12.95" hidden="1" customHeight="1">
      <c r="A33" s="101"/>
      <c r="B33" s="185"/>
      <c r="C33" s="113"/>
      <c r="D33" s="112"/>
      <c r="E33" s="113"/>
      <c r="F33" s="113" t="s">
        <v>49</v>
      </c>
      <c r="G33" s="130"/>
      <c r="H33" s="130"/>
      <c r="I33" s="163">
        <f>CO2データ!I267</f>
        <v>30</v>
      </c>
      <c r="J33" s="163">
        <f>CO2データ!J267</f>
        <v>60</v>
      </c>
      <c r="K33" s="163">
        <f>CO2データ!K267</f>
        <v>90</v>
      </c>
      <c r="L33" s="150">
        <f>L38</f>
        <v>0</v>
      </c>
      <c r="M33" s="164">
        <f>IF(L33&gt;=4.5,$K33,IF(L33&gt;=3.5,$J33,IF(L33&gt;=2.5,$I33,IF(L33&gt;=1.5,$H33,$G33))))</f>
        <v>0</v>
      </c>
      <c r="N33" s="113"/>
      <c r="O33" s="150">
        <v>3</v>
      </c>
      <c r="P33" s="192">
        <f>CO2データ!I267</f>
        <v>30</v>
      </c>
    </row>
    <row r="34" spans="1:18" ht="16.5">
      <c r="A34" s="101"/>
      <c r="B34" s="251" t="s">
        <v>178</v>
      </c>
      <c r="C34" s="113"/>
      <c r="D34" s="112"/>
      <c r="E34" s="113"/>
      <c r="F34" s="113"/>
      <c r="G34" s="130"/>
      <c r="H34" s="130"/>
      <c r="I34" s="130"/>
      <c r="J34" s="130"/>
      <c r="K34" s="130"/>
      <c r="L34" s="127"/>
      <c r="M34" s="113"/>
      <c r="N34" s="113"/>
      <c r="O34" s="127"/>
      <c r="P34" s="186"/>
    </row>
    <row r="35" spans="1:18" ht="15" thickBot="1">
      <c r="A35" s="101"/>
      <c r="B35" s="187"/>
      <c r="C35" s="210" t="s">
        <v>179</v>
      </c>
      <c r="D35" s="112"/>
      <c r="E35" s="113"/>
      <c r="F35" s="113"/>
      <c r="G35" s="130"/>
      <c r="H35" s="130"/>
      <c r="I35" s="130"/>
      <c r="J35" s="130"/>
      <c r="K35" s="130"/>
      <c r="L35" s="127"/>
      <c r="M35" s="133" t="s">
        <v>97</v>
      </c>
      <c r="N35" s="113"/>
      <c r="O35" s="127"/>
      <c r="P35" s="188" t="s">
        <v>97</v>
      </c>
    </row>
    <row r="36" spans="1:18" ht="18" customHeight="1">
      <c r="A36" s="101"/>
      <c r="B36" s="185"/>
      <c r="C36" s="113" t="s">
        <v>99</v>
      </c>
      <c r="D36" s="112" t="s">
        <v>62</v>
      </c>
      <c r="E36" s="113"/>
      <c r="F36" s="113"/>
      <c r="G36" s="130"/>
      <c r="H36" s="130"/>
      <c r="I36" s="113"/>
      <c r="J36" s="130"/>
      <c r="K36" s="133" t="s">
        <v>97</v>
      </c>
      <c r="L36" s="664" t="s">
        <v>57</v>
      </c>
      <c r="M36" s="665"/>
      <c r="N36" s="130"/>
      <c r="O36" s="666" t="s">
        <v>42</v>
      </c>
      <c r="P36" s="667"/>
      <c r="Q36" s="19"/>
    </row>
    <row r="37" spans="1:18" ht="18" customHeight="1">
      <c r="A37" s="101"/>
      <c r="B37" s="185"/>
      <c r="C37" s="124">
        <v>1</v>
      </c>
      <c r="D37" s="144" t="s">
        <v>4</v>
      </c>
      <c r="E37" s="145"/>
      <c r="F37" s="145"/>
      <c r="G37" s="647" t="s">
        <v>45</v>
      </c>
      <c r="H37" s="130"/>
      <c r="I37" s="121" t="s">
        <v>39</v>
      </c>
      <c r="J37" s="121" t="s">
        <v>40</v>
      </c>
      <c r="K37" s="122" t="s">
        <v>41</v>
      </c>
      <c r="L37" s="178" t="s">
        <v>43</v>
      </c>
      <c r="M37" s="179" t="s">
        <v>98</v>
      </c>
      <c r="N37" s="113"/>
      <c r="O37" s="178" t="s">
        <v>43</v>
      </c>
      <c r="P37" s="179" t="s">
        <v>98</v>
      </c>
      <c r="Q37" s="19"/>
    </row>
    <row r="38" spans="1:18" ht="18" customHeight="1">
      <c r="A38" s="101"/>
      <c r="B38" s="185"/>
      <c r="C38" s="128"/>
      <c r="D38" s="146">
        <v>1.1000000000000001</v>
      </c>
      <c r="E38" s="145" t="s">
        <v>37</v>
      </c>
      <c r="F38" s="147" t="s">
        <v>53</v>
      </c>
      <c r="G38" s="336">
        <f>F11</f>
        <v>0</v>
      </c>
      <c r="H38" s="130"/>
      <c r="I38" s="149" t="e">
        <f>VLOOKUP($R38,CO2データ!$H$58:$Q$105,2)</f>
        <v>#N/A</v>
      </c>
      <c r="J38" s="149" t="e">
        <f>VLOOKUP($R38,CO2データ!$H$58:$Q$105,3)</f>
        <v>#N/A</v>
      </c>
      <c r="K38" s="168" t="e">
        <f>VLOOKUP($R38,CO2データ!$H$58:$Q$105,4)</f>
        <v>#N/A</v>
      </c>
      <c r="L38" s="126">
        <f>判定!M18</f>
        <v>0</v>
      </c>
      <c r="M38" s="651">
        <f>IF(L38&gt;=4.5,$K38,IF(L38&gt;=3.5,$J38,IF(L38&gt;=2.5,$I38,IF(L38&gt;=1.5,$H38,$G38))))</f>
        <v>0</v>
      </c>
      <c r="N38" s="113"/>
      <c r="O38" s="126">
        <v>3</v>
      </c>
      <c r="P38" s="651">
        <f>CO2データ!I88</f>
        <v>2.37</v>
      </c>
      <c r="R38" s="36" t="e">
        <f>L14*100+L15*10+L17</f>
        <v>#N/A</v>
      </c>
    </row>
    <row r="39" spans="1:18" ht="18" customHeight="1">
      <c r="A39" s="101"/>
      <c r="B39" s="185"/>
      <c r="C39" s="128"/>
      <c r="D39" s="151"/>
      <c r="E39" s="113"/>
      <c r="F39" s="152" t="s">
        <v>54</v>
      </c>
      <c r="G39" s="336">
        <f>F12</f>
        <v>0</v>
      </c>
      <c r="H39" s="130"/>
      <c r="I39" s="149" t="e">
        <f>VLOOKUP($R39,CO2データ!$H$58:$Q$105,5)</f>
        <v>#N/A</v>
      </c>
      <c r="J39" s="149" t="e">
        <f>VLOOKUP($R39,CO2データ!$H$58:$Q$105,6)</f>
        <v>#N/A</v>
      </c>
      <c r="K39" s="168" t="e">
        <f>VLOOKUP($R39,CO2データ!$H$58:$Q$105,7)</f>
        <v>#N/A</v>
      </c>
      <c r="L39" s="126">
        <f>L38</f>
        <v>0</v>
      </c>
      <c r="M39" s="651">
        <f>IF(L39&gt;=4.5,$K39,IF(L39&gt;=3.5,$J39,IF(L39&gt;=2.5,$I39,IF(L39&gt;=1.5,$H39,$G39))))</f>
        <v>0</v>
      </c>
      <c r="N39" s="113"/>
      <c r="O39" s="126">
        <v>3</v>
      </c>
      <c r="P39" s="651">
        <f>CO2データ!L88</f>
        <v>2.7</v>
      </c>
      <c r="R39" s="17" t="e">
        <f>R38</f>
        <v>#N/A</v>
      </c>
    </row>
    <row r="40" spans="1:18" ht="18" customHeight="1" thickBot="1">
      <c r="A40" s="101"/>
      <c r="B40" s="185"/>
      <c r="C40" s="129"/>
      <c r="D40" s="153"/>
      <c r="E40" s="154"/>
      <c r="F40" s="155" t="s">
        <v>55</v>
      </c>
      <c r="G40" s="336">
        <f>F13</f>
        <v>0</v>
      </c>
      <c r="H40" s="130"/>
      <c r="I40" s="149" t="e">
        <f>VLOOKUP($R40,CO2データ!$H$58:$Q$105,8)</f>
        <v>#N/A</v>
      </c>
      <c r="J40" s="149" t="e">
        <f>VLOOKUP($R40,CO2データ!$H$58:$Q$105,9)</f>
        <v>#N/A</v>
      </c>
      <c r="K40" s="168" t="e">
        <f>VLOOKUP($R40,CO2データ!$H$58:$Q$105,10)</f>
        <v>#N/A</v>
      </c>
      <c r="L40" s="131">
        <f>L38</f>
        <v>0</v>
      </c>
      <c r="M40" s="652">
        <f>IF(L40&gt;=4.5,$K40,IF(L40&gt;=3.5,$J40,IF(L40&gt;=2.5,$I40,IF(L40&gt;=1.5,$H40,$G40))))</f>
        <v>0</v>
      </c>
      <c r="N40" s="113"/>
      <c r="O40" s="131">
        <v>3</v>
      </c>
      <c r="P40" s="652">
        <f>CO2データ!O88</f>
        <v>2.6</v>
      </c>
      <c r="R40" s="17" t="e">
        <f>R39</f>
        <v>#N/A</v>
      </c>
    </row>
    <row r="41" spans="1:18" ht="14.25" thickBot="1">
      <c r="A41" s="101"/>
      <c r="B41" s="185"/>
      <c r="C41" s="113"/>
      <c r="D41" s="112"/>
      <c r="E41" s="113"/>
      <c r="F41" s="113"/>
      <c r="G41" s="130"/>
      <c r="H41" s="130"/>
      <c r="I41" s="130"/>
      <c r="J41" s="130"/>
      <c r="K41" s="130"/>
      <c r="L41" s="130"/>
      <c r="M41" s="132"/>
      <c r="N41" s="113"/>
      <c r="O41" s="113"/>
      <c r="P41" s="193"/>
    </row>
    <row r="42" spans="1:18" ht="15" hidden="1" thickBot="1">
      <c r="A42" s="101"/>
      <c r="B42" s="185"/>
      <c r="C42" s="119" t="s">
        <v>157</v>
      </c>
      <c r="D42" s="112"/>
      <c r="E42" s="113"/>
      <c r="F42" s="113"/>
      <c r="G42" s="130"/>
      <c r="H42" s="130"/>
      <c r="I42" s="130"/>
      <c r="J42" s="130"/>
      <c r="K42" s="130"/>
      <c r="L42" s="130"/>
      <c r="M42" s="132"/>
      <c r="N42" s="113"/>
      <c r="O42" s="113"/>
      <c r="P42" s="193"/>
    </row>
    <row r="43" spans="1:18" ht="15" hidden="1" thickBot="1">
      <c r="A43" s="101"/>
      <c r="B43" s="185"/>
      <c r="C43" s="119"/>
      <c r="D43" s="112" t="s">
        <v>164</v>
      </c>
      <c r="E43" s="113"/>
      <c r="F43" s="330">
        <f>CO2データ!L212</f>
        <v>20</v>
      </c>
      <c r="G43" s="332" t="s">
        <v>160</v>
      </c>
      <c r="H43" s="130"/>
      <c r="I43" s="130"/>
      <c r="J43" s="130"/>
      <c r="K43" s="130"/>
      <c r="L43" s="130"/>
      <c r="M43" s="132"/>
      <c r="N43" s="113"/>
      <c r="O43" s="113"/>
      <c r="P43" s="193"/>
    </row>
    <row r="44" spans="1:18" ht="15" hidden="1" thickBot="1">
      <c r="A44" s="101"/>
      <c r="B44" s="185"/>
      <c r="C44" s="113"/>
      <c r="D44" s="112"/>
      <c r="E44" s="113"/>
      <c r="F44" s="113" t="s">
        <v>166</v>
      </c>
      <c r="G44" s="130"/>
      <c r="H44" s="130"/>
      <c r="I44" s="331" t="s">
        <v>159</v>
      </c>
      <c r="J44" s="331" t="s">
        <v>116</v>
      </c>
      <c r="K44" s="331" t="s">
        <v>117</v>
      </c>
      <c r="L44" s="130"/>
      <c r="M44" s="133" t="s">
        <v>97</v>
      </c>
      <c r="N44" s="113"/>
      <c r="O44" s="113"/>
      <c r="P44" s="193"/>
    </row>
    <row r="45" spans="1:18" ht="14.25" hidden="1" thickBot="1">
      <c r="A45" s="101"/>
      <c r="B45" s="185"/>
      <c r="C45" s="113"/>
      <c r="D45" s="112" t="s">
        <v>118</v>
      </c>
      <c r="E45" s="113"/>
      <c r="F45" s="335"/>
      <c r="G45" s="130"/>
      <c r="H45" s="130"/>
      <c r="I45" s="330">
        <f>CO2データ!F212</f>
        <v>10.99</v>
      </c>
      <c r="J45" s="148">
        <f>ROUNDDOWN($M$23/$F$43,0)</f>
        <v>0</v>
      </c>
      <c r="K45" s="163">
        <f>F45*I45*J45</f>
        <v>0</v>
      </c>
      <c r="L45" s="331" t="s">
        <v>168</v>
      </c>
      <c r="M45" s="336" t="e">
        <f>K45/$M$23/$F$21</f>
        <v>#DIV/0!</v>
      </c>
      <c r="N45" s="113"/>
      <c r="O45" s="113"/>
      <c r="P45" s="193"/>
    </row>
    <row r="46" spans="1:18" ht="14.25" hidden="1" thickBot="1">
      <c r="A46" s="101"/>
      <c r="B46" s="185"/>
      <c r="C46" s="113"/>
      <c r="D46" s="112" t="s">
        <v>121</v>
      </c>
      <c r="E46" s="113"/>
      <c r="F46" s="335"/>
      <c r="G46" s="130"/>
      <c r="H46" s="130"/>
      <c r="I46" s="330">
        <f>CO2データ!F213</f>
        <v>5.09</v>
      </c>
      <c r="J46" s="148">
        <f>ROUNDDOWN($M$23/$F$43,0)</f>
        <v>0</v>
      </c>
      <c r="K46" s="163">
        <f t="shared" ref="K46:K48" si="0">F46*I46*J46</f>
        <v>0</v>
      </c>
      <c r="L46" s="331" t="s">
        <v>168</v>
      </c>
      <c r="M46" s="336" t="e">
        <f>K46/$M$23/$F$21</f>
        <v>#DIV/0!</v>
      </c>
      <c r="N46" s="113"/>
      <c r="O46" s="113"/>
      <c r="P46" s="193"/>
    </row>
    <row r="47" spans="1:18" ht="14.25" hidden="1" thickBot="1">
      <c r="A47" s="101"/>
      <c r="B47" s="185"/>
      <c r="C47" s="113"/>
      <c r="D47" s="112" t="s">
        <v>122</v>
      </c>
      <c r="E47" s="113"/>
      <c r="F47" s="335"/>
      <c r="G47" s="130"/>
      <c r="H47" s="130"/>
      <c r="I47" s="330">
        <f>CO2データ!F214</f>
        <v>5.09</v>
      </c>
      <c r="J47" s="148">
        <f>ROUNDDOWN($M$23/$F$43,0)</f>
        <v>0</v>
      </c>
      <c r="K47" s="163">
        <f t="shared" si="0"/>
        <v>0</v>
      </c>
      <c r="L47" s="331" t="s">
        <v>168</v>
      </c>
      <c r="M47" s="336" t="e">
        <f>K47/$M$23/$F$21</f>
        <v>#DIV/0!</v>
      </c>
      <c r="N47" s="113"/>
      <c r="O47" s="113"/>
      <c r="P47" s="193"/>
    </row>
    <row r="48" spans="1:18" ht="14.25" hidden="1" thickBot="1">
      <c r="A48" s="101"/>
      <c r="B48" s="185"/>
      <c r="C48" s="113"/>
      <c r="D48" s="112" t="s">
        <v>158</v>
      </c>
      <c r="E48" s="113"/>
      <c r="F48" s="335"/>
      <c r="G48" s="130"/>
      <c r="H48" s="130"/>
      <c r="I48" s="330">
        <f>CO2データ!F215</f>
        <v>5.09</v>
      </c>
      <c r="J48" s="148">
        <f>ROUNDDOWN($M$23/$F$43,0)</f>
        <v>0</v>
      </c>
      <c r="K48" s="163">
        <f t="shared" si="0"/>
        <v>0</v>
      </c>
      <c r="L48" s="331" t="s">
        <v>168</v>
      </c>
      <c r="M48" s="336" t="e">
        <f>K48/$M$23/$F$21</f>
        <v>#DIV/0!</v>
      </c>
      <c r="N48" s="113"/>
      <c r="O48" s="113"/>
      <c r="P48" s="193"/>
    </row>
    <row r="49" spans="1:256" ht="14.25" hidden="1" thickBot="1">
      <c r="A49" s="101"/>
      <c r="B49" s="185"/>
      <c r="C49" s="113"/>
      <c r="D49" s="112"/>
      <c r="E49" s="113"/>
      <c r="F49" s="113"/>
      <c r="G49" s="130"/>
      <c r="H49" s="130"/>
      <c r="I49" s="130"/>
      <c r="J49" s="130"/>
      <c r="K49" s="130"/>
      <c r="L49" s="130"/>
      <c r="M49" s="132"/>
      <c r="N49" s="113"/>
      <c r="O49" s="113"/>
      <c r="P49" s="191"/>
    </row>
    <row r="50" spans="1:256" ht="17.100000000000001" customHeight="1" thickBot="1">
      <c r="A50" s="101"/>
      <c r="B50" s="185"/>
      <c r="C50" s="210" t="s">
        <v>170</v>
      </c>
      <c r="D50" s="112"/>
      <c r="E50" s="113"/>
      <c r="F50" s="113"/>
      <c r="G50" s="113"/>
      <c r="H50" s="130"/>
      <c r="I50" s="130"/>
      <c r="J50" s="130"/>
      <c r="K50" s="130"/>
      <c r="L50" s="137"/>
      <c r="M50" s="161" t="e">
        <f>M38*G38+M39*G39+M40*G40+SUM(M45:M48)</f>
        <v>#DIV/0!</v>
      </c>
      <c r="N50" s="113"/>
      <c r="O50" s="113"/>
      <c r="P50" s="161">
        <f>P38*G38+P39*G39+P40*G40</f>
        <v>0</v>
      </c>
    </row>
    <row r="51" spans="1:256" ht="13.5">
      <c r="A51" s="101"/>
      <c r="B51" s="185"/>
      <c r="C51" s="113"/>
      <c r="D51" s="112"/>
      <c r="E51" s="113"/>
      <c r="F51" s="113"/>
      <c r="G51" s="113"/>
      <c r="H51" s="130"/>
      <c r="I51" s="130"/>
      <c r="J51" s="130"/>
      <c r="K51" s="130"/>
      <c r="L51" s="137"/>
      <c r="M51" s="162"/>
      <c r="N51" s="113"/>
      <c r="O51" s="113"/>
      <c r="P51" s="193"/>
    </row>
    <row r="52" spans="1:256" ht="18" customHeight="1" thickBot="1">
      <c r="A52" s="101"/>
      <c r="B52" s="251" t="s">
        <v>180</v>
      </c>
      <c r="C52" s="116"/>
      <c r="D52" s="117"/>
      <c r="E52" s="116"/>
      <c r="F52" s="113"/>
      <c r="G52" s="114"/>
      <c r="H52" s="114"/>
      <c r="I52" s="114"/>
      <c r="J52" s="114"/>
      <c r="K52" s="114"/>
      <c r="L52" s="337"/>
      <c r="M52" s="133" t="s">
        <v>97</v>
      </c>
      <c r="N52" s="113"/>
      <c r="O52" s="127"/>
      <c r="P52" s="188" t="s">
        <v>97</v>
      </c>
    </row>
    <row r="53" spans="1:256" ht="16.5" customHeight="1" thickBot="1">
      <c r="A53"/>
      <c r="B53" s="251"/>
      <c r="C53" s="210" t="s">
        <v>65</v>
      </c>
      <c r="D53" s="252"/>
      <c r="E53" s="252"/>
      <c r="F53" s="253"/>
      <c r="G53" s="252"/>
      <c r="H53" s="252"/>
      <c r="I53" s="252"/>
      <c r="J53" s="252"/>
      <c r="K53" s="252"/>
      <c r="L53" s="254" t="s">
        <v>66</v>
      </c>
      <c r="M53" s="653" t="e">
        <f>CO2計算!M56+CO2計算!M65</f>
        <v>#DIV/0!</v>
      </c>
      <c r="N53" s="113"/>
      <c r="O53" s="211" t="s">
        <v>67</v>
      </c>
      <c r="P53" s="255" t="e">
        <f>CO2計算!P56+CO2計算!P65</f>
        <v>#DIV/0!</v>
      </c>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18" customHeight="1">
      <c r="A54"/>
      <c r="B54" s="251"/>
      <c r="C54" s="210"/>
      <c r="D54" s="252"/>
      <c r="E54" s="252"/>
      <c r="F54" s="252"/>
      <c r="G54" s="16"/>
      <c r="H54" s="252"/>
      <c r="I54" s="252" t="s">
        <v>149</v>
      </c>
      <c r="J54" s="252"/>
      <c r="K54" s="252" t="s">
        <v>206</v>
      </c>
      <c r="L54" s="256"/>
      <c r="M54" s="133"/>
      <c r="N54" s="113"/>
      <c r="O54" s="211"/>
      <c r="P54" s="257"/>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18" customHeight="1">
      <c r="A55"/>
      <c r="B55" s="251"/>
      <c r="C55" s="210"/>
      <c r="D55" s="252"/>
      <c r="E55" s="252"/>
      <c r="F55" s="252"/>
      <c r="G55" s="133" t="s">
        <v>204</v>
      </c>
      <c r="H55" s="252"/>
      <c r="I55" s="322" t="s">
        <v>150</v>
      </c>
      <c r="J55" s="322" t="s">
        <v>151</v>
      </c>
      <c r="K55" s="112" t="s">
        <v>152</v>
      </c>
      <c r="L55" s="258"/>
      <c r="M55" s="133" t="s">
        <v>97</v>
      </c>
      <c r="N55" s="113"/>
      <c r="O55" s="127"/>
      <c r="P55" s="188" t="s">
        <v>97</v>
      </c>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ht="18" customHeight="1">
      <c r="A56"/>
      <c r="B56" s="251"/>
      <c r="C56" s="210"/>
      <c r="D56" s="252" t="s">
        <v>207</v>
      </c>
      <c r="E56" s="259"/>
      <c r="F56" s="263" t="s">
        <v>153</v>
      </c>
      <c r="G56" s="275">
        <f>判定!I6</f>
        <v>0</v>
      </c>
      <c r="H56" s="252"/>
      <c r="I56" s="348">
        <f>判定!F62</f>
        <v>0</v>
      </c>
      <c r="J56" s="349">
        <f>判定!F63-判定!F64-(判定!J62-判定!J64)</f>
        <v>0</v>
      </c>
      <c r="K56" s="260">
        <f>CO2データ!K236</f>
        <v>5.4560734426229503E-2</v>
      </c>
      <c r="L56" s="261"/>
      <c r="M56" s="275" t="e">
        <f>J56*K56/G56</f>
        <v>#DIV/0!</v>
      </c>
      <c r="N56" s="113"/>
      <c r="O56" s="211"/>
      <c r="P56" s="323" t="e">
        <f>I56*K56/G56</f>
        <v>#DIV/0!</v>
      </c>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ht="18" hidden="1" customHeight="1">
      <c r="A57"/>
      <c r="B57" s="251"/>
      <c r="C57" s="210"/>
      <c r="D57" s="252"/>
      <c r="E57" s="259"/>
      <c r="F57" s="259"/>
      <c r="G57" s="259"/>
      <c r="H57" s="259"/>
      <c r="I57" s="259"/>
      <c r="J57" s="259"/>
      <c r="K57" s="259"/>
      <c r="L57" s="265"/>
      <c r="M57" s="265"/>
      <c r="N57" s="265"/>
      <c r="O57" s="211"/>
      <c r="P57" s="2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ht="18" hidden="1" customHeight="1">
      <c r="A58" s="297"/>
      <c r="B58" s="251"/>
      <c r="C58" s="210"/>
      <c r="D58" s="252"/>
      <c r="E58" s="259"/>
      <c r="F58" s="324"/>
      <c r="G58" s="259"/>
      <c r="H58" s="16"/>
      <c r="I58" s="322" t="s">
        <v>150</v>
      </c>
      <c r="J58" s="322" t="s">
        <v>151</v>
      </c>
      <c r="K58" s="321"/>
      <c r="L58" s="265"/>
      <c r="M58" s="265"/>
      <c r="N58" s="265"/>
      <c r="O58" s="211"/>
      <c r="P58" s="25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M58" s="297"/>
      <c r="AN58" s="297"/>
      <c r="AO58" s="297"/>
      <c r="AP58" s="297"/>
      <c r="AQ58" s="297"/>
      <c r="AR58" s="297"/>
      <c r="AS58" s="297"/>
      <c r="AT58" s="297"/>
      <c r="AU58" s="297"/>
      <c r="AV58" s="297"/>
      <c r="AW58" s="297"/>
      <c r="AX58" s="297"/>
      <c r="AY58" s="297"/>
      <c r="AZ58" s="297"/>
      <c r="BA58" s="297"/>
      <c r="BB58" s="297"/>
      <c r="BC58" s="297"/>
      <c r="BD58" s="297"/>
      <c r="BE58" s="297"/>
      <c r="BF58" s="297"/>
      <c r="BG58" s="297"/>
      <c r="BH58" s="297"/>
      <c r="BI58" s="297"/>
      <c r="BJ58" s="297"/>
      <c r="BK58" s="297"/>
      <c r="BL58" s="297"/>
      <c r="BM58" s="297"/>
      <c r="BN58" s="297"/>
      <c r="BO58" s="297"/>
      <c r="BP58" s="297"/>
      <c r="BQ58" s="297"/>
      <c r="BR58" s="297"/>
      <c r="BS58" s="297"/>
      <c r="BT58" s="297"/>
      <c r="BU58" s="297"/>
      <c r="BV58" s="297"/>
      <c r="BW58" s="297"/>
      <c r="BX58" s="297"/>
      <c r="BY58" s="297"/>
      <c r="BZ58" s="297"/>
      <c r="CA58" s="297"/>
      <c r="CB58" s="297"/>
      <c r="CC58" s="297"/>
      <c r="CD58" s="297"/>
      <c r="CE58" s="297"/>
      <c r="CF58" s="297"/>
      <c r="CG58" s="297"/>
      <c r="CH58" s="297"/>
      <c r="CI58" s="297"/>
      <c r="CJ58" s="297"/>
      <c r="CK58" s="297"/>
      <c r="CL58" s="297"/>
      <c r="CM58" s="297"/>
      <c r="CN58" s="297"/>
      <c r="CO58" s="297"/>
      <c r="CP58" s="297"/>
      <c r="CQ58" s="297"/>
      <c r="CR58" s="297"/>
      <c r="CS58" s="297"/>
      <c r="CT58" s="297"/>
      <c r="CU58" s="297"/>
      <c r="CV58" s="297"/>
      <c r="CW58" s="297"/>
      <c r="CX58" s="297"/>
      <c r="CY58" s="297"/>
      <c r="CZ58" s="297"/>
      <c r="DA58" s="297"/>
      <c r="DB58" s="297"/>
      <c r="DC58" s="297"/>
      <c r="DD58" s="297"/>
      <c r="DE58" s="297"/>
      <c r="DF58" s="297"/>
      <c r="DG58" s="297"/>
      <c r="DH58" s="297"/>
      <c r="DI58" s="297"/>
      <c r="DJ58" s="297"/>
      <c r="DK58" s="297"/>
      <c r="DL58" s="297"/>
      <c r="DM58" s="297"/>
      <c r="DN58" s="297"/>
      <c r="DO58" s="297"/>
      <c r="DP58" s="297"/>
      <c r="DQ58" s="297"/>
      <c r="DR58" s="297"/>
      <c r="DS58" s="297"/>
      <c r="DT58" s="297"/>
      <c r="DU58" s="297"/>
      <c r="DV58" s="297"/>
      <c r="DW58" s="297"/>
      <c r="DX58" s="297"/>
      <c r="DY58" s="297"/>
      <c r="DZ58" s="297"/>
      <c r="EA58" s="297"/>
      <c r="EB58" s="297"/>
      <c r="EC58" s="297"/>
      <c r="ED58" s="297"/>
      <c r="EE58" s="297"/>
      <c r="EF58" s="297"/>
      <c r="EG58" s="297"/>
      <c r="EH58" s="297"/>
      <c r="EI58" s="297"/>
      <c r="EJ58" s="297"/>
      <c r="EK58" s="297"/>
      <c r="EL58" s="297"/>
      <c r="EM58" s="297"/>
      <c r="EN58" s="297"/>
      <c r="EO58" s="297"/>
      <c r="EP58" s="297"/>
      <c r="EQ58" s="297"/>
      <c r="ER58" s="297"/>
      <c r="ES58" s="297"/>
      <c r="ET58" s="297"/>
      <c r="EU58" s="297"/>
      <c r="EV58" s="297"/>
      <c r="EW58" s="297"/>
      <c r="EX58" s="297"/>
      <c r="EY58" s="297"/>
      <c r="EZ58" s="297"/>
      <c r="FA58" s="297"/>
      <c r="FB58" s="297"/>
      <c r="FC58" s="297"/>
      <c r="FD58" s="297"/>
      <c r="FE58" s="297"/>
      <c r="FF58" s="297"/>
      <c r="FG58" s="297"/>
      <c r="FH58" s="297"/>
      <c r="FI58" s="297"/>
      <c r="FJ58" s="297"/>
      <c r="FK58" s="297"/>
      <c r="FL58" s="297"/>
      <c r="FM58" s="297"/>
      <c r="FN58" s="297"/>
      <c r="FO58" s="297"/>
      <c r="FP58" s="297"/>
      <c r="FQ58" s="297"/>
      <c r="FR58" s="297"/>
      <c r="FS58" s="297"/>
      <c r="FT58" s="297"/>
      <c r="FU58" s="297"/>
      <c r="FV58" s="297"/>
      <c r="FW58" s="297"/>
      <c r="FX58" s="297"/>
      <c r="FY58" s="297"/>
      <c r="FZ58" s="297"/>
      <c r="GA58" s="297"/>
      <c r="GB58" s="297"/>
      <c r="GC58" s="297"/>
      <c r="GD58" s="297"/>
      <c r="GE58" s="297"/>
      <c r="GF58" s="297"/>
      <c r="GG58" s="297"/>
      <c r="GH58" s="297"/>
      <c r="GI58" s="297"/>
      <c r="GJ58" s="297"/>
      <c r="GK58" s="297"/>
      <c r="GL58" s="297"/>
      <c r="GM58" s="297"/>
      <c r="GN58" s="297"/>
      <c r="GO58" s="297"/>
      <c r="GP58" s="297"/>
      <c r="GQ58" s="297"/>
      <c r="GR58" s="297"/>
      <c r="GS58" s="297"/>
      <c r="GT58" s="297"/>
      <c r="GU58" s="297"/>
      <c r="GV58" s="297"/>
      <c r="GW58" s="297"/>
      <c r="GX58" s="297"/>
      <c r="GY58" s="297"/>
      <c r="GZ58" s="297"/>
      <c r="HA58" s="297"/>
      <c r="HB58" s="297"/>
      <c r="HC58" s="297"/>
      <c r="HD58" s="297"/>
      <c r="HE58" s="297"/>
      <c r="HF58" s="297"/>
      <c r="HG58" s="297"/>
      <c r="HH58" s="297"/>
      <c r="HI58" s="297"/>
      <c r="HJ58" s="297"/>
      <c r="HK58" s="297"/>
      <c r="HL58" s="297"/>
      <c r="HM58" s="297"/>
      <c r="HN58" s="297"/>
      <c r="HO58" s="297"/>
      <c r="HP58" s="297"/>
      <c r="HQ58" s="297"/>
      <c r="HR58" s="297"/>
      <c r="HS58" s="297"/>
      <c r="HT58" s="297"/>
      <c r="HU58" s="297"/>
      <c r="HV58" s="297"/>
      <c r="HW58" s="297"/>
      <c r="HX58" s="297"/>
      <c r="HY58" s="297"/>
      <c r="HZ58" s="297"/>
      <c r="IA58" s="297"/>
      <c r="IB58" s="297"/>
      <c r="IC58" s="297"/>
      <c r="ID58" s="297"/>
      <c r="IE58" s="297"/>
      <c r="IF58" s="297"/>
      <c r="IG58" s="297"/>
      <c r="IH58" s="297"/>
      <c r="II58" s="297"/>
      <c r="IJ58" s="297"/>
      <c r="IK58" s="297"/>
      <c r="IL58" s="297"/>
      <c r="IM58" s="297"/>
      <c r="IN58" s="297"/>
      <c r="IO58" s="297"/>
      <c r="IP58" s="297"/>
      <c r="IQ58" s="297"/>
      <c r="IR58" s="297"/>
      <c r="IS58" s="297"/>
      <c r="IT58" s="297"/>
      <c r="IU58" s="297"/>
      <c r="IV58" s="297"/>
    </row>
    <row r="59" spans="1:256" ht="14.25" hidden="1">
      <c r="A59" s="297"/>
      <c r="B59" s="251"/>
      <c r="C59" s="210"/>
      <c r="D59" s="252"/>
      <c r="E59" s="252"/>
      <c r="F59" s="324"/>
      <c r="G59" s="259"/>
      <c r="H59" s="16"/>
      <c r="I59" s="133" t="s">
        <v>202</v>
      </c>
      <c r="J59" s="133" t="s">
        <v>202</v>
      </c>
      <c r="K59" s="321"/>
      <c r="L59" s="265"/>
      <c r="M59" s="265"/>
      <c r="N59" s="265"/>
      <c r="O59" s="211"/>
      <c r="P59" s="257"/>
      <c r="Q59" s="297"/>
      <c r="R59" s="297"/>
      <c r="S59" s="297"/>
      <c r="T59" s="297"/>
      <c r="U59" s="297"/>
      <c r="V59" s="297"/>
      <c r="W59" s="297"/>
      <c r="X59" s="297"/>
      <c r="Y59" s="297"/>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297"/>
      <c r="AV59" s="297"/>
      <c r="AW59" s="297"/>
      <c r="AX59" s="297"/>
      <c r="AY59" s="297"/>
      <c r="AZ59" s="297"/>
      <c r="BA59" s="297"/>
      <c r="BB59" s="297"/>
      <c r="BC59" s="297"/>
      <c r="BD59" s="297"/>
      <c r="BE59" s="297"/>
      <c r="BF59" s="297"/>
      <c r="BG59" s="297"/>
      <c r="BH59" s="297"/>
      <c r="BI59" s="297"/>
      <c r="BJ59" s="297"/>
      <c r="BK59" s="297"/>
      <c r="BL59" s="297"/>
      <c r="BM59" s="297"/>
      <c r="BN59" s="297"/>
      <c r="BO59" s="297"/>
      <c r="BP59" s="297"/>
      <c r="BQ59" s="297"/>
      <c r="BR59" s="297"/>
      <c r="BS59" s="297"/>
      <c r="BT59" s="297"/>
      <c r="BU59" s="297"/>
      <c r="BV59" s="297"/>
      <c r="BW59" s="297"/>
      <c r="BX59" s="297"/>
      <c r="BY59" s="297"/>
      <c r="BZ59" s="297"/>
      <c r="CA59" s="297"/>
      <c r="CB59" s="297"/>
      <c r="CC59" s="297"/>
      <c r="CD59" s="297"/>
      <c r="CE59" s="297"/>
      <c r="CF59" s="297"/>
      <c r="CG59" s="297"/>
      <c r="CH59" s="297"/>
      <c r="CI59" s="297"/>
      <c r="CJ59" s="297"/>
      <c r="CK59" s="297"/>
      <c r="CL59" s="297"/>
      <c r="CM59" s="297"/>
      <c r="CN59" s="297"/>
      <c r="CO59" s="297"/>
      <c r="CP59" s="297"/>
      <c r="CQ59" s="297"/>
      <c r="CR59" s="297"/>
      <c r="CS59" s="297"/>
      <c r="CT59" s="297"/>
      <c r="CU59" s="297"/>
      <c r="CV59" s="297"/>
      <c r="CW59" s="297"/>
      <c r="CX59" s="297"/>
      <c r="CY59" s="297"/>
      <c r="CZ59" s="297"/>
      <c r="DA59" s="297"/>
      <c r="DB59" s="297"/>
      <c r="DC59" s="297"/>
      <c r="DD59" s="297"/>
      <c r="DE59" s="297"/>
      <c r="DF59" s="297"/>
      <c r="DG59" s="297"/>
      <c r="DH59" s="297"/>
      <c r="DI59" s="297"/>
      <c r="DJ59" s="297"/>
      <c r="DK59" s="297"/>
      <c r="DL59" s="297"/>
      <c r="DM59" s="297"/>
      <c r="DN59" s="297"/>
      <c r="DO59" s="297"/>
      <c r="DP59" s="297"/>
      <c r="DQ59" s="297"/>
      <c r="DR59" s="297"/>
      <c r="DS59" s="297"/>
      <c r="DT59" s="297"/>
      <c r="DU59" s="297"/>
      <c r="DV59" s="297"/>
      <c r="DW59" s="297"/>
      <c r="DX59" s="297"/>
      <c r="DY59" s="297"/>
      <c r="DZ59" s="297"/>
      <c r="EA59" s="297"/>
      <c r="EB59" s="297"/>
      <c r="EC59" s="297"/>
      <c r="ED59" s="297"/>
      <c r="EE59" s="297"/>
      <c r="EF59" s="297"/>
      <c r="EG59" s="297"/>
      <c r="EH59" s="297"/>
      <c r="EI59" s="297"/>
      <c r="EJ59" s="297"/>
      <c r="EK59" s="297"/>
      <c r="EL59" s="297"/>
      <c r="EM59" s="297"/>
      <c r="EN59" s="297"/>
      <c r="EO59" s="297"/>
      <c r="EP59" s="297"/>
      <c r="EQ59" s="297"/>
      <c r="ER59" s="297"/>
      <c r="ES59" s="297"/>
      <c r="ET59" s="297"/>
      <c r="EU59" s="297"/>
      <c r="EV59" s="297"/>
      <c r="EW59" s="297"/>
      <c r="EX59" s="297"/>
      <c r="EY59" s="297"/>
      <c r="EZ59" s="297"/>
      <c r="FA59" s="297"/>
      <c r="FB59" s="297"/>
      <c r="FC59" s="297"/>
      <c r="FD59" s="297"/>
      <c r="FE59" s="297"/>
      <c r="FF59" s="297"/>
      <c r="FG59" s="297"/>
      <c r="FH59" s="297"/>
      <c r="FI59" s="297"/>
      <c r="FJ59" s="297"/>
      <c r="FK59" s="297"/>
      <c r="FL59" s="297"/>
      <c r="FM59" s="297"/>
      <c r="FN59" s="297"/>
      <c r="FO59" s="297"/>
      <c r="FP59" s="297"/>
      <c r="FQ59" s="297"/>
      <c r="FR59" s="297"/>
      <c r="FS59" s="297"/>
      <c r="FT59" s="297"/>
      <c r="FU59" s="297"/>
      <c r="FV59" s="297"/>
      <c r="FW59" s="297"/>
      <c r="FX59" s="297"/>
      <c r="FY59" s="297"/>
      <c r="FZ59" s="297"/>
      <c r="GA59" s="297"/>
      <c r="GB59" s="297"/>
      <c r="GC59" s="297"/>
      <c r="GD59" s="297"/>
      <c r="GE59" s="297"/>
      <c r="GF59" s="297"/>
      <c r="GG59" s="297"/>
      <c r="GH59" s="297"/>
      <c r="GI59" s="297"/>
      <c r="GJ59" s="297"/>
      <c r="GK59" s="297"/>
      <c r="GL59" s="297"/>
      <c r="GM59" s="297"/>
      <c r="GN59" s="297"/>
      <c r="GO59" s="297"/>
      <c r="GP59" s="297"/>
      <c r="GQ59" s="297"/>
      <c r="GR59" s="297"/>
      <c r="GS59" s="297"/>
      <c r="GT59" s="297"/>
      <c r="GU59" s="297"/>
      <c r="GV59" s="297"/>
      <c r="GW59" s="297"/>
      <c r="GX59" s="297"/>
      <c r="GY59" s="297"/>
      <c r="GZ59" s="297"/>
      <c r="HA59" s="297"/>
      <c r="HB59" s="297"/>
      <c r="HC59" s="297"/>
      <c r="HD59" s="297"/>
      <c r="HE59" s="297"/>
      <c r="HF59" s="297"/>
      <c r="HG59" s="297"/>
      <c r="HH59" s="297"/>
      <c r="HI59" s="297"/>
      <c r="HJ59" s="297"/>
      <c r="HK59" s="297"/>
      <c r="HL59" s="297"/>
      <c r="HM59" s="297"/>
      <c r="HN59" s="297"/>
      <c r="HO59" s="297"/>
      <c r="HP59" s="297"/>
      <c r="HQ59" s="297"/>
      <c r="HR59" s="297"/>
      <c r="HS59" s="297"/>
      <c r="HT59" s="297"/>
      <c r="HU59" s="297"/>
      <c r="HV59" s="297"/>
      <c r="HW59" s="297"/>
      <c r="HX59" s="297"/>
      <c r="HY59" s="297"/>
      <c r="HZ59" s="297"/>
      <c r="IA59" s="297"/>
      <c r="IB59" s="297"/>
      <c r="IC59" s="297"/>
      <c r="ID59" s="297"/>
      <c r="IE59" s="297"/>
      <c r="IF59" s="297"/>
      <c r="IG59" s="297"/>
      <c r="IH59" s="297"/>
      <c r="II59" s="297"/>
      <c r="IJ59" s="297"/>
      <c r="IK59" s="297"/>
      <c r="IL59" s="297"/>
      <c r="IM59" s="297"/>
      <c r="IN59" s="297"/>
      <c r="IO59" s="297"/>
      <c r="IP59" s="297"/>
      <c r="IQ59" s="297"/>
      <c r="IR59" s="297"/>
      <c r="IS59" s="297"/>
      <c r="IT59" s="297"/>
      <c r="IU59" s="297"/>
      <c r="IV59" s="297"/>
    </row>
    <row r="60" spans="1:256" ht="18" hidden="1" customHeight="1">
      <c r="A60" s="297"/>
      <c r="B60" s="251"/>
      <c r="C60" s="210"/>
      <c r="D60" s="252"/>
      <c r="E60" s="325" t="s">
        <v>208</v>
      </c>
      <c r="F60" s="324"/>
      <c r="G60" s="259"/>
      <c r="H60" s="321"/>
      <c r="I60" s="275" t="e">
        <f>CO2データ!I260</f>
        <v>#REF!</v>
      </c>
      <c r="J60" s="275" t="e">
        <f>CO2データ!I259</f>
        <v>#REF!</v>
      </c>
      <c r="K60" s="260">
        <f>K56</f>
        <v>5.4560734426229503E-2</v>
      </c>
      <c r="L60" s="265"/>
      <c r="M60" s="275" t="e">
        <f>J60*K60</f>
        <v>#REF!</v>
      </c>
      <c r="N60" s="265"/>
      <c r="O60" s="211"/>
      <c r="P60" s="323" t="e">
        <f>I60*K60</f>
        <v>#REF!</v>
      </c>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7"/>
      <c r="AP60" s="297"/>
      <c r="AQ60" s="297"/>
      <c r="AR60" s="297"/>
      <c r="AS60" s="297"/>
      <c r="AT60" s="297"/>
      <c r="AU60" s="297"/>
      <c r="AV60" s="297"/>
      <c r="AW60" s="297"/>
      <c r="AX60" s="297"/>
      <c r="AY60" s="297"/>
      <c r="AZ60" s="297"/>
      <c r="BA60" s="297"/>
      <c r="BB60" s="297"/>
      <c r="BC60" s="297"/>
      <c r="BD60" s="297"/>
      <c r="BE60" s="297"/>
      <c r="BF60" s="297"/>
      <c r="BG60" s="297"/>
      <c r="BH60" s="297"/>
      <c r="BI60" s="297"/>
      <c r="BJ60" s="297"/>
      <c r="BK60" s="297"/>
      <c r="BL60" s="297"/>
      <c r="BM60" s="297"/>
      <c r="BN60" s="297"/>
      <c r="BO60" s="297"/>
      <c r="BP60" s="297"/>
      <c r="BQ60" s="297"/>
      <c r="BR60" s="297"/>
      <c r="BS60" s="297"/>
      <c r="BT60" s="297"/>
      <c r="BU60" s="297"/>
      <c r="BV60" s="297"/>
      <c r="BW60" s="297"/>
      <c r="BX60" s="297"/>
      <c r="BY60" s="297"/>
      <c r="BZ60" s="297"/>
      <c r="CA60" s="297"/>
      <c r="CB60" s="297"/>
      <c r="CC60" s="297"/>
      <c r="CD60" s="297"/>
      <c r="CE60" s="297"/>
      <c r="CF60" s="297"/>
      <c r="CG60" s="297"/>
      <c r="CH60" s="297"/>
      <c r="CI60" s="297"/>
      <c r="CJ60" s="297"/>
      <c r="CK60" s="297"/>
      <c r="CL60" s="297"/>
      <c r="CM60" s="297"/>
      <c r="CN60" s="297"/>
      <c r="CO60" s="297"/>
      <c r="CP60" s="297"/>
      <c r="CQ60" s="297"/>
      <c r="CR60" s="297"/>
      <c r="CS60" s="297"/>
      <c r="CT60" s="297"/>
      <c r="CU60" s="297"/>
      <c r="CV60" s="297"/>
      <c r="CW60" s="297"/>
      <c r="CX60" s="297"/>
      <c r="CY60" s="297"/>
      <c r="CZ60" s="297"/>
      <c r="DA60" s="297"/>
      <c r="DB60" s="297"/>
      <c r="DC60" s="297"/>
      <c r="DD60" s="297"/>
      <c r="DE60" s="297"/>
      <c r="DF60" s="297"/>
      <c r="DG60" s="297"/>
      <c r="DH60" s="297"/>
      <c r="DI60" s="297"/>
      <c r="DJ60" s="297"/>
      <c r="DK60" s="297"/>
      <c r="DL60" s="297"/>
      <c r="DM60" s="297"/>
      <c r="DN60" s="297"/>
      <c r="DO60" s="297"/>
      <c r="DP60" s="297"/>
      <c r="DQ60" s="297"/>
      <c r="DR60" s="297"/>
      <c r="DS60" s="297"/>
      <c r="DT60" s="297"/>
      <c r="DU60" s="297"/>
      <c r="DV60" s="297"/>
      <c r="DW60" s="297"/>
      <c r="DX60" s="297"/>
      <c r="DY60" s="297"/>
      <c r="DZ60" s="297"/>
      <c r="EA60" s="297"/>
      <c r="EB60" s="297"/>
      <c r="EC60" s="297"/>
      <c r="ED60" s="297"/>
      <c r="EE60" s="297"/>
      <c r="EF60" s="297"/>
      <c r="EG60" s="297"/>
      <c r="EH60" s="297"/>
      <c r="EI60" s="297"/>
      <c r="EJ60" s="297"/>
      <c r="EK60" s="297"/>
      <c r="EL60" s="297"/>
      <c r="EM60" s="297"/>
      <c r="EN60" s="297"/>
      <c r="EO60" s="297"/>
      <c r="EP60" s="297"/>
      <c r="EQ60" s="297"/>
      <c r="ER60" s="297"/>
      <c r="ES60" s="297"/>
      <c r="ET60" s="297"/>
      <c r="EU60" s="297"/>
      <c r="EV60" s="297"/>
      <c r="EW60" s="297"/>
      <c r="EX60" s="297"/>
      <c r="EY60" s="297"/>
      <c r="EZ60" s="297"/>
      <c r="FA60" s="297"/>
      <c r="FB60" s="297"/>
      <c r="FC60" s="297"/>
      <c r="FD60" s="297"/>
      <c r="FE60" s="297"/>
      <c r="FF60" s="297"/>
      <c r="FG60" s="297"/>
      <c r="FH60" s="297"/>
      <c r="FI60" s="297"/>
      <c r="FJ60" s="297"/>
      <c r="FK60" s="297"/>
      <c r="FL60" s="297"/>
      <c r="FM60" s="297"/>
      <c r="FN60" s="297"/>
      <c r="FO60" s="297"/>
      <c r="FP60" s="297"/>
      <c r="FQ60" s="297"/>
      <c r="FR60" s="297"/>
      <c r="FS60" s="297"/>
      <c r="FT60" s="297"/>
      <c r="FU60" s="297"/>
      <c r="FV60" s="297"/>
      <c r="FW60" s="297"/>
      <c r="FX60" s="297"/>
      <c r="FY60" s="297"/>
      <c r="FZ60" s="297"/>
      <c r="GA60" s="297"/>
      <c r="GB60" s="297"/>
      <c r="GC60" s="297"/>
      <c r="GD60" s="297"/>
      <c r="GE60" s="297"/>
      <c r="GF60" s="297"/>
      <c r="GG60" s="297"/>
      <c r="GH60" s="297"/>
      <c r="GI60" s="297"/>
      <c r="GJ60" s="297"/>
      <c r="GK60" s="297"/>
      <c r="GL60" s="297"/>
      <c r="GM60" s="297"/>
      <c r="GN60" s="297"/>
      <c r="GO60" s="297"/>
      <c r="GP60" s="297"/>
      <c r="GQ60" s="297"/>
      <c r="GR60" s="297"/>
      <c r="GS60" s="297"/>
      <c r="GT60" s="297"/>
      <c r="GU60" s="297"/>
      <c r="GV60" s="297"/>
      <c r="GW60" s="297"/>
      <c r="GX60" s="297"/>
      <c r="GY60" s="297"/>
      <c r="GZ60" s="297"/>
      <c r="HA60" s="297"/>
      <c r="HB60" s="297"/>
      <c r="HC60" s="297"/>
      <c r="HD60" s="297"/>
      <c r="HE60" s="297"/>
      <c r="HF60" s="297"/>
      <c r="HG60" s="297"/>
      <c r="HH60" s="297"/>
      <c r="HI60" s="297"/>
      <c r="HJ60" s="297"/>
      <c r="HK60" s="297"/>
      <c r="HL60" s="297"/>
      <c r="HM60" s="297"/>
      <c r="HN60" s="297"/>
      <c r="HO60" s="297"/>
      <c r="HP60" s="297"/>
      <c r="HQ60" s="297"/>
      <c r="HR60" s="297"/>
      <c r="HS60" s="297"/>
      <c r="HT60" s="297"/>
      <c r="HU60" s="297"/>
      <c r="HV60" s="297"/>
      <c r="HW60" s="297"/>
      <c r="HX60" s="297"/>
      <c r="HY60" s="297"/>
      <c r="HZ60" s="297"/>
      <c r="IA60" s="297"/>
      <c r="IB60" s="297"/>
      <c r="IC60" s="297"/>
      <c r="ID60" s="297"/>
      <c r="IE60" s="297"/>
      <c r="IF60" s="297"/>
      <c r="IG60" s="297"/>
      <c r="IH60" s="297"/>
      <c r="II60" s="297"/>
      <c r="IJ60" s="297"/>
      <c r="IK60" s="297"/>
      <c r="IL60" s="297"/>
      <c r="IM60" s="297"/>
      <c r="IN60" s="297"/>
      <c r="IO60" s="297"/>
      <c r="IP60" s="297"/>
      <c r="IQ60" s="297"/>
      <c r="IR60" s="297"/>
      <c r="IS60" s="297"/>
      <c r="IT60" s="297"/>
      <c r="IU60" s="297"/>
      <c r="IV60" s="297"/>
    </row>
    <row r="61" spans="1:256" ht="18" customHeight="1">
      <c r="A61" s="297"/>
      <c r="B61" s="251"/>
      <c r="C61" s="210"/>
      <c r="D61" s="252"/>
      <c r="E61" s="259"/>
      <c r="F61" s="262"/>
      <c r="G61" s="259"/>
      <c r="H61" s="263"/>
      <c r="I61" s="264"/>
      <c r="J61" s="259"/>
      <c r="K61" s="265"/>
      <c r="L61" s="265"/>
      <c r="M61" s="265"/>
      <c r="N61" s="265"/>
      <c r="O61" s="211"/>
      <c r="P61" s="25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7"/>
      <c r="AP61" s="297"/>
      <c r="AQ61" s="297"/>
      <c r="AR61" s="297"/>
      <c r="AS61" s="297"/>
      <c r="AT61" s="297"/>
      <c r="AU61" s="297"/>
      <c r="AV61" s="297"/>
      <c r="AW61" s="297"/>
      <c r="AX61" s="297"/>
      <c r="AY61" s="297"/>
      <c r="AZ61" s="297"/>
      <c r="BA61" s="297"/>
      <c r="BB61" s="297"/>
      <c r="BC61" s="297"/>
      <c r="BD61" s="297"/>
      <c r="BE61" s="297"/>
      <c r="BF61" s="297"/>
      <c r="BG61" s="297"/>
      <c r="BH61" s="297"/>
      <c r="BI61" s="297"/>
      <c r="BJ61" s="297"/>
      <c r="BK61" s="297"/>
      <c r="BL61" s="297"/>
      <c r="BM61" s="297"/>
      <c r="BN61" s="297"/>
      <c r="BO61" s="297"/>
      <c r="BP61" s="297"/>
      <c r="BQ61" s="297"/>
      <c r="BR61" s="297"/>
      <c r="BS61" s="297"/>
      <c r="BT61" s="297"/>
      <c r="BU61" s="297"/>
      <c r="BV61" s="297"/>
      <c r="BW61" s="297"/>
      <c r="BX61" s="297"/>
      <c r="BY61" s="297"/>
      <c r="BZ61" s="297"/>
      <c r="CA61" s="297"/>
      <c r="CB61" s="297"/>
      <c r="CC61" s="297"/>
      <c r="CD61" s="297"/>
      <c r="CE61" s="297"/>
      <c r="CF61" s="297"/>
      <c r="CG61" s="297"/>
      <c r="CH61" s="297"/>
      <c r="CI61" s="297"/>
      <c r="CJ61" s="297"/>
      <c r="CK61" s="297"/>
      <c r="CL61" s="297"/>
      <c r="CM61" s="297"/>
      <c r="CN61" s="297"/>
      <c r="CO61" s="297"/>
      <c r="CP61" s="297"/>
      <c r="CQ61" s="297"/>
      <c r="CR61" s="297"/>
      <c r="CS61" s="297"/>
      <c r="CT61" s="297"/>
      <c r="CU61" s="297"/>
      <c r="CV61" s="297"/>
      <c r="CW61" s="297"/>
      <c r="CX61" s="297"/>
      <c r="CY61" s="297"/>
      <c r="CZ61" s="297"/>
      <c r="DA61" s="297"/>
      <c r="DB61" s="297"/>
      <c r="DC61" s="297"/>
      <c r="DD61" s="297"/>
      <c r="DE61" s="297"/>
      <c r="DF61" s="297"/>
      <c r="DG61" s="297"/>
      <c r="DH61" s="297"/>
      <c r="DI61" s="297"/>
      <c r="DJ61" s="297"/>
      <c r="DK61" s="297"/>
      <c r="DL61" s="297"/>
      <c r="DM61" s="297"/>
      <c r="DN61" s="297"/>
      <c r="DO61" s="297"/>
      <c r="DP61" s="297"/>
      <c r="DQ61" s="297"/>
      <c r="DR61" s="297"/>
      <c r="DS61" s="297"/>
      <c r="DT61" s="297"/>
      <c r="DU61" s="297"/>
      <c r="DV61" s="297"/>
      <c r="DW61" s="297"/>
      <c r="DX61" s="297"/>
      <c r="DY61" s="297"/>
      <c r="DZ61" s="297"/>
      <c r="EA61" s="297"/>
      <c r="EB61" s="297"/>
      <c r="EC61" s="297"/>
      <c r="ED61" s="297"/>
      <c r="EE61" s="297"/>
      <c r="EF61" s="297"/>
      <c r="EG61" s="297"/>
      <c r="EH61" s="297"/>
      <c r="EI61" s="297"/>
      <c r="EJ61" s="297"/>
      <c r="EK61" s="297"/>
      <c r="EL61" s="297"/>
      <c r="EM61" s="297"/>
      <c r="EN61" s="297"/>
      <c r="EO61" s="297"/>
      <c r="EP61" s="297"/>
      <c r="EQ61" s="297"/>
      <c r="ER61" s="297"/>
      <c r="ES61" s="297"/>
      <c r="ET61" s="297"/>
      <c r="EU61" s="297"/>
      <c r="EV61" s="297"/>
      <c r="EW61" s="297"/>
      <c r="EX61" s="297"/>
      <c r="EY61" s="297"/>
      <c r="EZ61" s="297"/>
      <c r="FA61" s="297"/>
      <c r="FB61" s="297"/>
      <c r="FC61" s="297"/>
      <c r="FD61" s="297"/>
      <c r="FE61" s="297"/>
      <c r="FF61" s="297"/>
      <c r="FG61" s="297"/>
      <c r="FH61" s="297"/>
      <c r="FI61" s="297"/>
      <c r="FJ61" s="297"/>
      <c r="FK61" s="297"/>
      <c r="FL61" s="297"/>
      <c r="FM61" s="297"/>
      <c r="FN61" s="297"/>
      <c r="FO61" s="297"/>
      <c r="FP61" s="297"/>
      <c r="FQ61" s="297"/>
      <c r="FR61" s="297"/>
      <c r="FS61" s="297"/>
      <c r="FT61" s="297"/>
      <c r="FU61" s="297"/>
      <c r="FV61" s="297"/>
      <c r="FW61" s="297"/>
      <c r="FX61" s="297"/>
      <c r="FY61" s="297"/>
      <c r="FZ61" s="297"/>
      <c r="GA61" s="297"/>
      <c r="GB61" s="297"/>
      <c r="GC61" s="297"/>
      <c r="GD61" s="297"/>
      <c r="GE61" s="297"/>
      <c r="GF61" s="297"/>
      <c r="GG61" s="297"/>
      <c r="GH61" s="297"/>
      <c r="GI61" s="297"/>
      <c r="GJ61" s="297"/>
      <c r="GK61" s="297"/>
      <c r="GL61" s="297"/>
      <c r="GM61" s="297"/>
      <c r="GN61" s="297"/>
      <c r="GO61" s="297"/>
      <c r="GP61" s="297"/>
      <c r="GQ61" s="297"/>
      <c r="GR61" s="297"/>
      <c r="GS61" s="297"/>
      <c r="GT61" s="297"/>
      <c r="GU61" s="297"/>
      <c r="GV61" s="297"/>
      <c r="GW61" s="297"/>
      <c r="GX61" s="297"/>
      <c r="GY61" s="297"/>
      <c r="GZ61" s="297"/>
      <c r="HA61" s="297"/>
      <c r="HB61" s="297"/>
      <c r="HC61" s="297"/>
      <c r="HD61" s="297"/>
      <c r="HE61" s="297"/>
      <c r="HF61" s="297"/>
      <c r="HG61" s="297"/>
      <c r="HH61" s="297"/>
      <c r="HI61" s="297"/>
      <c r="HJ61" s="297"/>
      <c r="HK61" s="297"/>
      <c r="HL61" s="297"/>
      <c r="HM61" s="297"/>
      <c r="HN61" s="297"/>
      <c r="HO61" s="297"/>
      <c r="HP61" s="297"/>
      <c r="HQ61" s="297"/>
      <c r="HR61" s="297"/>
      <c r="HS61" s="297"/>
      <c r="HT61" s="297"/>
      <c r="HU61" s="297"/>
      <c r="HV61" s="297"/>
      <c r="HW61" s="297"/>
      <c r="HX61" s="297"/>
      <c r="HY61" s="297"/>
      <c r="HZ61" s="297"/>
      <c r="IA61" s="297"/>
      <c r="IB61" s="297"/>
      <c r="IC61" s="297"/>
      <c r="ID61" s="297"/>
      <c r="IE61" s="297"/>
      <c r="IF61" s="297"/>
      <c r="IG61" s="297"/>
      <c r="IH61" s="297"/>
      <c r="II61" s="297"/>
      <c r="IJ61" s="297"/>
      <c r="IK61" s="297"/>
      <c r="IL61" s="297"/>
      <c r="IM61" s="297"/>
      <c r="IN61" s="297"/>
      <c r="IO61" s="297"/>
      <c r="IP61" s="297"/>
      <c r="IQ61" s="297"/>
      <c r="IR61" s="297"/>
      <c r="IS61" s="297"/>
      <c r="IT61" s="297"/>
      <c r="IU61" s="297"/>
      <c r="IV61" s="297"/>
    </row>
    <row r="62" spans="1:256" ht="18" customHeight="1">
      <c r="A62"/>
      <c r="B62" s="251"/>
      <c r="C62" s="210"/>
      <c r="D62" s="252"/>
      <c r="E62" s="259"/>
      <c r="F62" s="121" t="s">
        <v>68</v>
      </c>
      <c r="G62" s="122" t="s">
        <v>69</v>
      </c>
      <c r="H62" s="266"/>
      <c r="I62" s="121" t="s">
        <v>70</v>
      </c>
      <c r="J62" s="121" t="s">
        <v>40</v>
      </c>
      <c r="K62" s="121" t="s">
        <v>71</v>
      </c>
      <c r="L62" s="267" t="s">
        <v>72</v>
      </c>
      <c r="M62" s="121" t="s">
        <v>73</v>
      </c>
      <c r="N62" s="265"/>
      <c r="O62" s="267" t="s">
        <v>74</v>
      </c>
      <c r="P62" s="123" t="s">
        <v>73</v>
      </c>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ht="18" customHeight="1">
      <c r="A63"/>
      <c r="B63" s="251"/>
      <c r="C63" s="210"/>
      <c r="D63" s="268" t="s">
        <v>209</v>
      </c>
      <c r="E63" s="259"/>
      <c r="F63" s="125">
        <v>1.1499999999999999</v>
      </c>
      <c r="G63" s="269" t="s">
        <v>59</v>
      </c>
      <c r="H63" s="270"/>
      <c r="I63" s="125">
        <v>1</v>
      </c>
      <c r="J63" s="125">
        <v>0.85</v>
      </c>
      <c r="K63" s="125">
        <v>0.7</v>
      </c>
      <c r="L63" s="271">
        <f>判定!M66</f>
        <v>1</v>
      </c>
      <c r="M63" s="272">
        <f>IF(L63&gt;=5,$K63,IF(L63&gt;=4,$J63,IF(L63&gt;=3,$I63,$F63)))</f>
        <v>1.1499999999999999</v>
      </c>
      <c r="N63" s="113"/>
      <c r="O63" s="271">
        <v>3</v>
      </c>
      <c r="P63" s="326">
        <v>1</v>
      </c>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ht="18" customHeight="1">
      <c r="A64"/>
      <c r="B64" s="251"/>
      <c r="C64" s="210"/>
      <c r="D64" s="268"/>
      <c r="E64" s="259"/>
      <c r="F64" s="262"/>
      <c r="G64" s="259"/>
      <c r="H64" s="263"/>
      <c r="I64" s="273" t="s">
        <v>75</v>
      </c>
      <c r="J64" s="259"/>
      <c r="K64" s="265"/>
      <c r="L64" s="258"/>
      <c r="M64" s="142"/>
      <c r="N64" s="113"/>
      <c r="O64" s="211"/>
      <c r="P64" s="27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ht="18" customHeight="1">
      <c r="A65"/>
      <c r="B65" s="251"/>
      <c r="C65" s="210"/>
      <c r="D65" s="268"/>
      <c r="E65" s="259" t="s">
        <v>205</v>
      </c>
      <c r="F65" s="262"/>
      <c r="G65" s="259"/>
      <c r="H65" s="263"/>
      <c r="I65" s="561">
        <v>0.91</v>
      </c>
      <c r="J65" s="112" t="s">
        <v>97</v>
      </c>
      <c r="K65" s="265"/>
      <c r="L65" s="258"/>
      <c r="M65" s="561">
        <f>I65*M63</f>
        <v>1.0465</v>
      </c>
      <c r="N65" s="113"/>
      <c r="O65" s="211"/>
      <c r="P65" s="563">
        <f>I65*P63</f>
        <v>0.91</v>
      </c>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ht="12.95" hidden="1" customHeight="1">
      <c r="A66"/>
      <c r="B66" s="251"/>
      <c r="C66" s="210"/>
      <c r="D66" s="252"/>
      <c r="E66" s="252"/>
      <c r="F66" s="252"/>
      <c r="G66" s="252"/>
      <c r="H66" s="252"/>
      <c r="I66" s="252"/>
      <c r="J66" s="252"/>
      <c r="K66" s="252"/>
      <c r="L66" s="252"/>
      <c r="M66" s="277"/>
      <c r="N66" s="113"/>
      <c r="O66" s="211"/>
      <c r="P66" s="257"/>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row>
    <row r="67" spans="1:256" ht="12.95" hidden="1" customHeight="1">
      <c r="A67"/>
      <c r="B67" s="251"/>
      <c r="C67" s="210"/>
      <c r="D67" s="278" t="s">
        <v>76</v>
      </c>
      <c r="E67" s="252"/>
      <c r="F67" s="252"/>
      <c r="G67" s="252"/>
      <c r="H67" s="252"/>
      <c r="I67" s="121" t="s">
        <v>39</v>
      </c>
      <c r="J67" s="121" t="s">
        <v>40</v>
      </c>
      <c r="K67" s="121" t="s">
        <v>41</v>
      </c>
      <c r="L67" s="267" t="s">
        <v>72</v>
      </c>
      <c r="M67" s="267" t="s">
        <v>77</v>
      </c>
      <c r="N67" s="113"/>
      <c r="O67" s="211"/>
      <c r="P67" s="25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ht="12.95" hidden="1" customHeight="1">
      <c r="A68"/>
      <c r="B68" s="251"/>
      <c r="C68" s="210"/>
      <c r="D68" s="252"/>
      <c r="E68" s="252"/>
      <c r="F68" s="252"/>
      <c r="G68" s="252"/>
      <c r="H68" s="252"/>
      <c r="I68" s="279">
        <v>1</v>
      </c>
      <c r="J68" s="280">
        <v>0.97499999999999998</v>
      </c>
      <c r="K68" s="279">
        <v>0.95</v>
      </c>
      <c r="L68" s="271"/>
      <c r="M68" s="281">
        <f>IF(L68&gt;=5,$K68,IF(L68&gt;=4,$J68,$I68))</f>
        <v>1</v>
      </c>
      <c r="N68" s="113"/>
      <c r="O68" s="211"/>
      <c r="P68" s="257"/>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ht="18" customHeight="1" thickBot="1">
      <c r="A69"/>
      <c r="B69" s="251"/>
      <c r="C69" s="252"/>
      <c r="D69" s="252"/>
      <c r="E69" s="252"/>
      <c r="F69" s="252"/>
      <c r="G69" s="252"/>
      <c r="H69" s="252"/>
      <c r="I69" s="252"/>
      <c r="J69" s="252"/>
      <c r="K69" s="252"/>
      <c r="L69" s="252"/>
      <c r="M69" s="133"/>
      <c r="N69" s="113"/>
      <c r="O69" s="113"/>
      <c r="P69" s="188"/>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row>
    <row r="70" spans="1:256" ht="18" customHeight="1" thickBot="1">
      <c r="A70"/>
      <c r="B70" s="282"/>
      <c r="C70" s="210" t="s">
        <v>78</v>
      </c>
      <c r="D70" s="252"/>
      <c r="E70" s="252"/>
      <c r="F70" s="252"/>
      <c r="G70" s="252"/>
      <c r="H70" s="252"/>
      <c r="I70" s="252"/>
      <c r="J70" s="252"/>
      <c r="K70" s="252"/>
      <c r="L70" s="254" t="s">
        <v>171</v>
      </c>
      <c r="M70" s="562" t="e">
        <f>M74+M65</f>
        <v>#DIV/0!</v>
      </c>
      <c r="N70" s="252"/>
      <c r="O70" s="252"/>
      <c r="P70" s="284"/>
      <c r="Q70"/>
      <c r="R70"/>
      <c r="S70" t="s">
        <v>79</v>
      </c>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row>
    <row r="71" spans="1:256" ht="18" customHeight="1">
      <c r="A71"/>
      <c r="B71" s="282"/>
      <c r="C71" s="210"/>
      <c r="D71" s="252"/>
      <c r="E71" s="252" t="s">
        <v>182</v>
      </c>
      <c r="F71" s="252"/>
      <c r="G71" s="252"/>
      <c r="H71" s="252"/>
      <c r="I71" s="275">
        <f>判定!J63+判定!J64+判定!F65</f>
        <v>0</v>
      </c>
      <c r="J71" s="259" t="s">
        <v>64</v>
      </c>
      <c r="K71" s="252"/>
      <c r="L71" s="252"/>
      <c r="M71" s="252"/>
      <c r="N71" s="252"/>
      <c r="O71" s="252"/>
      <c r="P71" s="284"/>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row>
    <row r="72" spans="1:256" ht="13.5">
      <c r="A72"/>
      <c r="B72" s="282"/>
      <c r="C72" s="210"/>
      <c r="D72" s="252"/>
      <c r="E72" s="252"/>
      <c r="F72" s="252"/>
      <c r="G72" s="252"/>
      <c r="H72" s="252"/>
      <c r="I72" s="327"/>
      <c r="J72" s="263" t="s">
        <v>154</v>
      </c>
      <c r="K72" s="252" t="s">
        <v>206</v>
      </c>
      <c r="L72" s="252"/>
      <c r="M72" s="252"/>
      <c r="N72" s="252"/>
      <c r="O72" s="252"/>
      <c r="P72" s="284"/>
      <c r="Q72"/>
      <c r="R72"/>
      <c r="S72" s="55" t="s">
        <v>100</v>
      </c>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row>
    <row r="73" spans="1:256" ht="14.25">
      <c r="A73"/>
      <c r="B73" s="282"/>
      <c r="C73" s="210"/>
      <c r="D73" s="252"/>
      <c r="E73" s="252"/>
      <c r="F73" s="252"/>
      <c r="G73" s="133" t="s">
        <v>203</v>
      </c>
      <c r="H73" s="252"/>
      <c r="I73" s="322"/>
      <c r="J73" s="322" t="s">
        <v>64</v>
      </c>
      <c r="K73" s="112" t="s">
        <v>155</v>
      </c>
      <c r="L73" s="252"/>
      <c r="M73" s="133" t="s">
        <v>97</v>
      </c>
      <c r="N73" s="252"/>
      <c r="O73" s="252"/>
      <c r="P73" s="284"/>
      <c r="Q73"/>
      <c r="R73"/>
      <c r="S73" s="55">
        <f>電気排出係数!D5</f>
        <v>5.1199999999999998E-4</v>
      </c>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row>
    <row r="74" spans="1:256" s="20" customFormat="1" ht="18.600000000000001" customHeight="1">
      <c r="A74" s="139"/>
      <c r="B74" s="194"/>
      <c r="C74" s="140"/>
      <c r="D74" s="141"/>
      <c r="E74" s="252"/>
      <c r="F74" s="263" t="s">
        <v>153</v>
      </c>
      <c r="G74" s="275">
        <f>G56</f>
        <v>0</v>
      </c>
      <c r="H74" s="252"/>
      <c r="I74" s="322" t="s">
        <v>156</v>
      </c>
      <c r="J74" s="633">
        <f>J56-I71</f>
        <v>0</v>
      </c>
      <c r="K74" s="260">
        <f>K56</f>
        <v>5.4560734426229503E-2</v>
      </c>
      <c r="L74" s="252"/>
      <c r="M74" s="561" t="e">
        <f>J74*K74/G74</f>
        <v>#DIV/0!</v>
      </c>
      <c r="N74" s="143"/>
      <c r="O74" s="143"/>
      <c r="P74" s="212"/>
    </row>
    <row r="75" spans="1:256" s="20" customFormat="1" ht="13.5">
      <c r="A75" s="139"/>
      <c r="B75" s="194"/>
      <c r="C75" s="140"/>
      <c r="D75" s="141"/>
      <c r="E75" s="252"/>
      <c r="F75" s="263"/>
      <c r="G75" s="327"/>
      <c r="H75" s="252"/>
      <c r="I75" s="322"/>
      <c r="J75" s="328"/>
      <c r="K75" s="262"/>
      <c r="L75" s="252"/>
      <c r="M75" s="327"/>
      <c r="N75" s="143"/>
      <c r="O75" s="143"/>
      <c r="P75" s="212"/>
    </row>
    <row r="76" spans="1:256" ht="17.25" thickBot="1">
      <c r="A76" s="101"/>
      <c r="B76" s="251" t="s">
        <v>181</v>
      </c>
      <c r="C76" s="113"/>
      <c r="D76" s="112"/>
      <c r="E76" s="113"/>
      <c r="F76" s="113"/>
      <c r="G76" s="130"/>
      <c r="H76" s="130"/>
      <c r="I76" s="130"/>
      <c r="J76" s="130"/>
      <c r="K76" s="130"/>
      <c r="L76" s="137"/>
      <c r="M76" s="133" t="s">
        <v>97</v>
      </c>
      <c r="N76" s="113"/>
      <c r="O76" s="113"/>
      <c r="P76" s="188" t="s">
        <v>97</v>
      </c>
      <c r="S76"/>
    </row>
    <row r="77" spans="1:256" ht="18" customHeight="1">
      <c r="A77" s="101"/>
      <c r="B77" s="187"/>
      <c r="C77" s="113"/>
      <c r="D77" s="112"/>
      <c r="E77" s="113"/>
      <c r="F77" s="113"/>
      <c r="G77" s="130"/>
      <c r="H77" s="130"/>
      <c r="I77" s="130"/>
      <c r="J77" s="130"/>
      <c r="K77" s="130"/>
      <c r="L77" s="137"/>
      <c r="M77" s="180" t="s">
        <v>57</v>
      </c>
      <c r="N77" s="113"/>
      <c r="O77" s="118"/>
      <c r="P77" s="180" t="s">
        <v>42</v>
      </c>
      <c r="S77" t="s">
        <v>35</v>
      </c>
    </row>
    <row r="78" spans="1:256" ht="18" customHeight="1">
      <c r="A78" s="101"/>
      <c r="B78" s="185"/>
      <c r="C78" s="166" t="s">
        <v>10</v>
      </c>
      <c r="D78" s="134"/>
      <c r="E78" s="134"/>
      <c r="F78" s="134"/>
      <c r="G78" s="135"/>
      <c r="H78" s="130"/>
      <c r="I78" s="130"/>
      <c r="J78" s="130"/>
      <c r="K78" s="130"/>
      <c r="L78" s="137"/>
      <c r="M78" s="556" t="e">
        <f>M31</f>
        <v>#N/A</v>
      </c>
      <c r="N78" s="557"/>
      <c r="O78" s="557"/>
      <c r="P78" s="556">
        <f>P31</f>
        <v>0</v>
      </c>
    </row>
    <row r="79" spans="1:256" ht="18" customHeight="1">
      <c r="A79" s="101"/>
      <c r="B79" s="185"/>
      <c r="C79" s="166" t="s">
        <v>50</v>
      </c>
      <c r="D79" s="134"/>
      <c r="E79" s="134"/>
      <c r="F79" s="134"/>
      <c r="G79" s="135"/>
      <c r="H79" s="130"/>
      <c r="I79" s="130"/>
      <c r="J79" s="130"/>
      <c r="K79" s="130"/>
      <c r="L79" s="137"/>
      <c r="M79" s="556" t="e">
        <f>M50</f>
        <v>#DIV/0!</v>
      </c>
      <c r="N79" s="557"/>
      <c r="O79" s="557"/>
      <c r="P79" s="556">
        <f>P50</f>
        <v>0</v>
      </c>
    </row>
    <row r="80" spans="1:256" ht="18" customHeight="1">
      <c r="A80" s="101"/>
      <c r="B80" s="185"/>
      <c r="C80" s="166" t="s">
        <v>11</v>
      </c>
      <c r="D80" s="134"/>
      <c r="E80" s="134"/>
      <c r="F80" s="134"/>
      <c r="G80" s="135"/>
      <c r="H80" s="130"/>
      <c r="I80" s="130"/>
      <c r="J80" s="130"/>
      <c r="K80" s="130"/>
      <c r="L80" s="137"/>
      <c r="M80" s="558" t="e">
        <f>M70</f>
        <v>#DIV/0!</v>
      </c>
      <c r="N80" s="557"/>
      <c r="O80" s="557"/>
      <c r="P80" s="558" t="e">
        <f>P53</f>
        <v>#DIV/0!</v>
      </c>
    </row>
    <row r="81" spans="1:16" ht="18" customHeight="1" thickBot="1">
      <c r="A81" s="101"/>
      <c r="B81" s="195"/>
      <c r="C81" s="196" t="s">
        <v>7</v>
      </c>
      <c r="D81" s="197"/>
      <c r="E81" s="198"/>
      <c r="F81" s="198"/>
      <c r="G81" s="199"/>
      <c r="H81" s="200"/>
      <c r="I81" s="201"/>
      <c r="J81" s="201"/>
      <c r="K81" s="201"/>
      <c r="L81" s="202"/>
      <c r="M81" s="559" t="e">
        <f>SUM(M78:M80)</f>
        <v>#N/A</v>
      </c>
      <c r="N81" s="560"/>
      <c r="O81" s="560"/>
      <c r="P81" s="559" t="e">
        <f>IF(COUNTIF(P78:P80,$S$77)&gt;0,$S$77,SUM(P78:P80))</f>
        <v>#DIV/0!</v>
      </c>
    </row>
    <row r="82" spans="1:16" ht="11.25" customHeight="1">
      <c r="A82" s="101"/>
      <c r="B82" s="102"/>
      <c r="C82" s="101"/>
      <c r="D82" s="103"/>
      <c r="E82" s="101"/>
      <c r="F82" s="101"/>
      <c r="G82" s="102"/>
      <c r="H82" s="102"/>
      <c r="I82" s="102"/>
      <c r="J82" s="102"/>
      <c r="K82" s="102"/>
      <c r="L82" s="104"/>
      <c r="M82" s="101"/>
      <c r="N82" s="101"/>
      <c r="O82" s="101"/>
      <c r="P82" s="101"/>
    </row>
    <row r="83" spans="1:16" ht="18" hidden="1" customHeight="1"/>
    <row r="84" spans="1:16" ht="18" hidden="1" customHeight="1"/>
    <row r="85" spans="1:16" ht="18" hidden="1" customHeight="1"/>
    <row r="86" spans="1:16" ht="18" hidden="1" customHeight="1"/>
    <row r="87" spans="1:16" ht="18" hidden="1" customHeight="1"/>
    <row r="88" spans="1:16" ht="18" hidden="1" customHeight="1"/>
    <row r="89" spans="1:16" ht="18" hidden="1" customHeight="1"/>
    <row r="90" spans="1:16" ht="18" hidden="1" customHeight="1"/>
    <row r="91" spans="1:16" ht="18" hidden="1" customHeight="1"/>
    <row r="92" spans="1:16" ht="18" hidden="1" customHeight="1"/>
    <row r="93" spans="1:16" ht="18" hidden="1" customHeight="1"/>
    <row r="94" spans="1:16" ht="18" hidden="1" customHeight="1"/>
    <row r="95" spans="1:16" ht="18" hidden="1" customHeight="1"/>
    <row r="96" spans="1:16" ht="18" hidden="1" customHeight="1"/>
    <row r="97" ht="18" hidden="1" customHeight="1"/>
    <row r="98" ht="18" hidden="1" customHeight="1"/>
    <row r="99" ht="18" hidden="1" customHeight="1"/>
    <row r="100" ht="18" hidden="1" customHeight="1"/>
    <row r="101" ht="18" hidden="1" customHeight="1"/>
    <row r="102" ht="18" hidden="1" customHeight="1"/>
    <row r="103" ht="18" hidden="1" customHeight="1"/>
    <row r="104" ht="18" hidden="1" customHeight="1"/>
    <row r="105" ht="18" hidden="1" customHeight="1"/>
    <row r="106" ht="18" hidden="1" customHeight="1"/>
    <row r="107" ht="18" hidden="1" customHeight="1"/>
    <row r="108" ht="18" hidden="1" customHeight="1"/>
    <row r="109" ht="18" hidden="1" customHeight="1"/>
    <row r="110" ht="18" hidden="1" customHeight="1"/>
    <row r="111" ht="18" hidden="1" customHeight="1"/>
    <row r="112" ht="18" hidden="1" customHeight="1"/>
    <row r="113" ht="18" hidden="1" customHeight="1"/>
    <row r="114" ht="18" hidden="1" customHeight="1"/>
    <row r="115" ht="18" hidden="1" customHeight="1"/>
    <row r="116" ht="18" hidden="1" customHeight="1"/>
    <row r="117" ht="18" hidden="1" customHeight="1"/>
    <row r="118" ht="18" hidden="1" customHeight="1"/>
    <row r="119" ht="18" hidden="1" customHeight="1"/>
    <row r="120" ht="18" hidden="1" customHeight="1"/>
    <row r="121" ht="18" hidden="1" customHeight="1"/>
    <row r="122" ht="18" hidden="1" customHeight="1"/>
    <row r="123" ht="18" hidden="1" customHeight="1"/>
    <row r="124" ht="18" hidden="1" customHeight="1"/>
    <row r="125" ht="18" hidden="1" customHeight="1"/>
    <row r="126" ht="18" hidden="1" customHeight="1"/>
    <row r="127" ht="18" hidden="1" customHeight="1"/>
    <row r="128" ht="18" hidden="1" customHeight="1"/>
    <row r="129" ht="18" hidden="1" customHeight="1"/>
    <row r="130" ht="18" hidden="1" customHeight="1"/>
    <row r="131" ht="18" hidden="1" customHeight="1"/>
    <row r="132" ht="18" hidden="1" customHeight="1"/>
    <row r="133" ht="18" hidden="1" customHeight="1"/>
    <row r="134" ht="18" hidden="1" customHeight="1"/>
    <row r="135" ht="18" hidden="1" customHeight="1"/>
    <row r="136" ht="18" hidden="1" customHeight="1"/>
  </sheetData>
  <sheetProtection algorithmName="SHA-512" hashValue="Q2jjUFuef9IUBW+Fr2Y1sUxltDxV+NO1qtm1SIATfn1Qh8xG+D9M/GVlwe/rO/+xBz3zjLcQpZ3BeyTOLQEMfQ==" saltValue="4JKm1spoKWsy6ZitShtc1A==" spinCount="100000" sheet="1" objects="1" scenarios="1"/>
  <mergeCells count="7">
    <mergeCell ref="L2:M2"/>
    <mergeCell ref="L3:M3"/>
    <mergeCell ref="L9:M9"/>
    <mergeCell ref="O9:P9"/>
    <mergeCell ref="L36:M36"/>
    <mergeCell ref="O36:P36"/>
    <mergeCell ref="L21:M21"/>
  </mergeCells>
  <phoneticPr fontId="4"/>
  <conditionalFormatting sqref="F80 F78 S78:S65557 Q34:Q35 I36 I7 Q11:Q17 I9 Q7:Q8 R7:IV17 Q5:IV6 Q52:IV52 Q74:R65557 T74:IV65557 G20 G31:G32 Q18:IV33 G50:G51 Q38:Q51 R34:IV51">
    <cfRule type="cellIs" dxfId="32" priority="31" stopIfTrue="1" operator="equal">
      <formula>5</formula>
    </cfRule>
    <cfRule type="cellIs" dxfId="31" priority="32" stopIfTrue="1" operator="equal">
      <formula>4</formula>
    </cfRule>
    <cfRule type="cellIs" dxfId="30" priority="33" stopIfTrue="1" operator="equal">
      <formula>2</formula>
    </cfRule>
  </conditionalFormatting>
  <conditionalFormatting sqref="I21">
    <cfRule type="cellIs" dxfId="29" priority="27" stopIfTrue="1" operator="equal">
      <formula>5</formula>
    </cfRule>
    <cfRule type="cellIs" dxfId="28" priority="28" stopIfTrue="1" operator="equal">
      <formula>4</formula>
    </cfRule>
    <cfRule type="cellIs" dxfId="27" priority="29" stopIfTrue="1" operator="equal">
      <formula>2</formula>
    </cfRule>
  </conditionalFormatting>
  <conditionalFormatting sqref="G11">
    <cfRule type="expression" dxfId="26" priority="26">
      <formula>$F$11=0</formula>
    </cfRule>
  </conditionalFormatting>
  <conditionalFormatting sqref="G12">
    <cfRule type="expression" dxfId="25" priority="25">
      <formula>$F$12=0</formula>
    </cfRule>
  </conditionalFormatting>
  <conditionalFormatting sqref="I11:M11">
    <cfRule type="expression" dxfId="24" priority="24">
      <formula>$F$11=0</formula>
    </cfRule>
  </conditionalFormatting>
  <conditionalFormatting sqref="O11:P11">
    <cfRule type="expression" dxfId="23" priority="22">
      <formula>$F$11=0</formula>
    </cfRule>
  </conditionalFormatting>
  <conditionalFormatting sqref="I12:M12">
    <cfRule type="expression" dxfId="22" priority="20">
      <formula>$F$12=0</formula>
    </cfRule>
  </conditionalFormatting>
  <conditionalFormatting sqref="O12:P12">
    <cfRule type="expression" dxfId="21" priority="19">
      <formula>$F$12=0</formula>
    </cfRule>
  </conditionalFormatting>
  <conditionalFormatting sqref="G13">
    <cfRule type="expression" dxfId="20" priority="18">
      <formula>$F$13=0</formula>
    </cfRule>
  </conditionalFormatting>
  <conditionalFormatting sqref="I13:M13">
    <cfRule type="expression" dxfId="19" priority="17">
      <formula>$F$13=0</formula>
    </cfRule>
  </conditionalFormatting>
  <conditionalFormatting sqref="O13:P13">
    <cfRule type="expression" dxfId="18" priority="16">
      <formula>$F$13=0</formula>
    </cfRule>
  </conditionalFormatting>
  <conditionalFormatting sqref="I38">
    <cfRule type="expression" dxfId="17" priority="15">
      <formula>$G$38=0</formula>
    </cfRule>
  </conditionalFormatting>
  <conditionalFormatting sqref="I39">
    <cfRule type="expression" dxfId="16" priority="14">
      <formula>$G$39=0</formula>
    </cfRule>
  </conditionalFormatting>
  <conditionalFormatting sqref="I40">
    <cfRule type="expression" dxfId="15" priority="13">
      <formula>$G$40=0</formula>
    </cfRule>
  </conditionalFormatting>
  <conditionalFormatting sqref="J38:M38">
    <cfRule type="expression" dxfId="14" priority="6">
      <formula>$G$38=0</formula>
    </cfRule>
  </conditionalFormatting>
  <conditionalFormatting sqref="J39:M39">
    <cfRule type="expression" dxfId="13" priority="5">
      <formula>$G$39=0</formula>
    </cfRule>
  </conditionalFormatting>
  <conditionalFormatting sqref="J40:M40">
    <cfRule type="expression" dxfId="12" priority="4">
      <formula>$G$40=0</formula>
    </cfRule>
  </conditionalFormatting>
  <conditionalFormatting sqref="O38:P38">
    <cfRule type="expression" dxfId="11" priority="3">
      <formula>$G$38=0</formula>
    </cfRule>
  </conditionalFormatting>
  <conditionalFormatting sqref="O39:P39">
    <cfRule type="expression" dxfId="10" priority="2">
      <formula>$G$39=0</formula>
    </cfRule>
  </conditionalFormatting>
  <conditionalFormatting sqref="O40:P40">
    <cfRule type="expression" dxfId="9" priority="1">
      <formula>$G$40=0</formula>
    </cfRule>
  </conditionalFormatting>
  <printOptions horizontalCentered="1"/>
  <pageMargins left="1.1811023622047245" right="0.98425196850393704" top="0.78740157480314965" bottom="0.78740157480314965" header="0.51181102362204722" footer="0.51181102362204722"/>
  <pageSetup paperSize="9" scale="62" fitToHeight="0" orientation="portrait" horizontalDpi="300" verticalDpi="300" r:id="rId1"/>
  <headerFooter alignWithMargins="0">
    <oddHeader>&amp;L&amp;F&amp;R&amp;A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XEW341"/>
  <sheetViews>
    <sheetView showGridLines="0" zoomScaleNormal="100" zoomScaleSheetLayoutView="90" workbookViewId="0">
      <selection activeCell="C1" sqref="C1"/>
    </sheetView>
  </sheetViews>
  <sheetFormatPr defaultColWidth="0" defaultRowHeight="13.5" customHeight="1" zeroHeight="1"/>
  <cols>
    <col min="1" max="2" width="1.5" style="24" customWidth="1"/>
    <col min="3" max="3" width="2.75" style="24" customWidth="1"/>
    <col min="4" max="4" width="8.5" style="24" customWidth="1"/>
    <col min="5" max="5" width="13.75" style="24" customWidth="1"/>
    <col min="6" max="6" width="14.25" style="24" customWidth="1"/>
    <col min="7" max="7" width="4.625" style="24" hidden="1" customWidth="1"/>
    <col min="8" max="8" width="9.375" style="24" hidden="1" customWidth="1"/>
    <col min="9" max="17" width="9.25" style="24" customWidth="1"/>
    <col min="18" max="18" width="2.625" style="24" customWidth="1"/>
    <col min="19" max="19" width="9.625" style="24" hidden="1" customWidth="1"/>
    <col min="20" max="20" width="11.125" style="24" hidden="1" customWidth="1"/>
    <col min="21" max="27" width="5.875" style="24" hidden="1" customWidth="1"/>
    <col min="28" max="249" width="8.875" style="24" hidden="1" customWidth="1"/>
    <col min="250" max="16377" width="9" style="24" hidden="1" customWidth="1"/>
    <col min="16378" max="16384" width="0" style="24" hidden="1" customWidth="1"/>
  </cols>
  <sheetData>
    <row r="1" spans="2:17" ht="23.25">
      <c r="B1" s="57" t="s">
        <v>106</v>
      </c>
    </row>
    <row r="2" spans="2:17" ht="18" customHeight="1">
      <c r="B2" s="34"/>
    </row>
    <row r="3" spans="2:17" ht="16.5">
      <c r="C3" s="35" t="s">
        <v>105</v>
      </c>
      <c r="D3" s="35"/>
      <c r="I3" s="58" t="s">
        <v>107</v>
      </c>
      <c r="J3" s="59"/>
      <c r="K3" s="59"/>
      <c r="L3" s="60"/>
      <c r="M3" s="60"/>
      <c r="N3" s="60"/>
      <c r="O3" s="60"/>
      <c r="P3" s="60"/>
      <c r="Q3" s="61"/>
    </row>
    <row r="4" spans="2:17" ht="14.25">
      <c r="C4" s="216"/>
      <c r="D4" s="216"/>
      <c r="E4" s="25"/>
      <c r="F4" s="17" t="s">
        <v>101</v>
      </c>
      <c r="H4" s="25"/>
      <c r="I4" s="62" t="s">
        <v>53</v>
      </c>
      <c r="J4" s="63"/>
      <c r="K4" s="64"/>
      <c r="L4" s="62" t="s">
        <v>54</v>
      </c>
      <c r="M4" s="63"/>
      <c r="N4" s="64"/>
      <c r="O4" s="62" t="s">
        <v>55</v>
      </c>
      <c r="P4" s="63"/>
      <c r="Q4" s="65"/>
    </row>
    <row r="5" spans="2:17" ht="16.5">
      <c r="C5" s="47" t="s">
        <v>102</v>
      </c>
      <c r="D5" s="50"/>
      <c r="E5" s="33" t="s">
        <v>103</v>
      </c>
      <c r="F5" s="27" t="s">
        <v>104</v>
      </c>
      <c r="H5" s="28"/>
      <c r="I5" s="66" t="s">
        <v>2</v>
      </c>
      <c r="J5" s="66" t="s">
        <v>47</v>
      </c>
      <c r="K5" s="66" t="s">
        <v>3</v>
      </c>
      <c r="L5" s="66" t="s">
        <v>2</v>
      </c>
      <c r="M5" s="66" t="s">
        <v>47</v>
      </c>
      <c r="N5" s="66" t="s">
        <v>3</v>
      </c>
      <c r="O5" s="66" t="s">
        <v>2</v>
      </c>
      <c r="P5" s="66" t="s">
        <v>47</v>
      </c>
      <c r="Q5" s="66" t="s">
        <v>3</v>
      </c>
    </row>
    <row r="6" spans="2:17">
      <c r="C6" s="54" t="s">
        <v>1</v>
      </c>
      <c r="D6" s="51"/>
      <c r="E6" s="30" t="s">
        <v>1</v>
      </c>
      <c r="F6" s="29" t="s">
        <v>2</v>
      </c>
      <c r="H6" s="29">
        <v>113</v>
      </c>
      <c r="I6" s="55">
        <v>6.13</v>
      </c>
      <c r="J6" s="55">
        <v>3.06</v>
      </c>
      <c r="K6" s="55">
        <v>2.04</v>
      </c>
      <c r="L6" s="55">
        <v>13.56</v>
      </c>
      <c r="M6" s="55">
        <v>6.78</v>
      </c>
      <c r="N6" s="55">
        <v>4.5199999999999996</v>
      </c>
      <c r="O6" s="55">
        <v>13.28</v>
      </c>
      <c r="P6" s="55">
        <v>6.64</v>
      </c>
      <c r="Q6" s="55">
        <v>4.43</v>
      </c>
    </row>
    <row r="7" spans="2:17">
      <c r="C7" s="48"/>
      <c r="D7" s="52"/>
      <c r="E7" s="31"/>
      <c r="F7" s="29" t="s">
        <v>47</v>
      </c>
      <c r="H7" s="29">
        <v>114</v>
      </c>
      <c r="I7" s="55">
        <v>6.13</v>
      </c>
      <c r="J7" s="55">
        <v>3.06</v>
      </c>
      <c r="K7" s="55">
        <v>2.04</v>
      </c>
      <c r="L7" s="55">
        <v>13.56</v>
      </c>
      <c r="M7" s="55">
        <v>6.78</v>
      </c>
      <c r="N7" s="55">
        <v>4.5199999999999996</v>
      </c>
      <c r="O7" s="55">
        <v>13.28</v>
      </c>
      <c r="P7" s="55">
        <v>6.64</v>
      </c>
      <c r="Q7" s="55">
        <v>4.43</v>
      </c>
    </row>
    <row r="8" spans="2:17">
      <c r="C8" s="48"/>
      <c r="D8" s="52"/>
      <c r="E8" s="32"/>
      <c r="F8" s="29" t="s">
        <v>3</v>
      </c>
      <c r="H8" s="29">
        <v>115</v>
      </c>
      <c r="I8" s="55">
        <v>6.13</v>
      </c>
      <c r="J8" s="55">
        <v>3.06</v>
      </c>
      <c r="K8" s="55">
        <v>2.04</v>
      </c>
      <c r="L8" s="55">
        <v>13.56</v>
      </c>
      <c r="M8" s="55">
        <v>6.78</v>
      </c>
      <c r="N8" s="55">
        <v>4.5199999999999996</v>
      </c>
      <c r="O8" s="55">
        <v>13.28</v>
      </c>
      <c r="P8" s="55">
        <v>6.64</v>
      </c>
      <c r="Q8" s="55">
        <v>4.43</v>
      </c>
    </row>
    <row r="9" spans="2:17">
      <c r="C9" s="48"/>
      <c r="D9" s="52"/>
      <c r="E9" s="30" t="s">
        <v>46</v>
      </c>
      <c r="F9" s="29" t="s">
        <v>2</v>
      </c>
      <c r="H9" s="29">
        <v>123</v>
      </c>
      <c r="I9" s="55">
        <v>6.13</v>
      </c>
      <c r="J9" s="55">
        <v>3.06</v>
      </c>
      <c r="K9" s="55">
        <v>2.04</v>
      </c>
      <c r="L9" s="55">
        <v>13.56</v>
      </c>
      <c r="M9" s="55">
        <v>6.78</v>
      </c>
      <c r="N9" s="55">
        <v>4.5199999999999996</v>
      </c>
      <c r="O9" s="55">
        <v>13.28</v>
      </c>
      <c r="P9" s="55">
        <v>6.64</v>
      </c>
      <c r="Q9" s="55">
        <v>4.43</v>
      </c>
    </row>
    <row r="10" spans="2:17">
      <c r="C10" s="48"/>
      <c r="D10" s="52"/>
      <c r="E10" s="31"/>
      <c r="F10" s="29" t="s">
        <v>47</v>
      </c>
      <c r="H10" s="29">
        <v>124</v>
      </c>
      <c r="I10" s="55">
        <v>6.13</v>
      </c>
      <c r="J10" s="55">
        <v>3.06</v>
      </c>
      <c r="K10" s="55">
        <v>2.04</v>
      </c>
      <c r="L10" s="55">
        <v>13.56</v>
      </c>
      <c r="M10" s="55">
        <v>6.78</v>
      </c>
      <c r="N10" s="55">
        <v>4.5199999999999996</v>
      </c>
      <c r="O10" s="55">
        <v>13.28</v>
      </c>
      <c r="P10" s="55">
        <v>6.64</v>
      </c>
      <c r="Q10" s="55">
        <v>4.43</v>
      </c>
    </row>
    <row r="11" spans="2:17">
      <c r="C11" s="48"/>
      <c r="D11" s="52"/>
      <c r="E11" s="32"/>
      <c r="F11" s="29" t="s">
        <v>3</v>
      </c>
      <c r="H11" s="29">
        <v>125</v>
      </c>
      <c r="I11" s="55">
        <v>6.13</v>
      </c>
      <c r="J11" s="55">
        <v>3.06</v>
      </c>
      <c r="K11" s="55">
        <v>2.04</v>
      </c>
      <c r="L11" s="55">
        <v>13.56</v>
      </c>
      <c r="M11" s="55">
        <v>6.78</v>
      </c>
      <c r="N11" s="55">
        <v>4.5199999999999996</v>
      </c>
      <c r="O11" s="55">
        <v>13.28</v>
      </c>
      <c r="P11" s="55">
        <v>6.64</v>
      </c>
      <c r="Q11" s="55">
        <v>4.43</v>
      </c>
    </row>
    <row r="12" spans="2:17">
      <c r="C12" s="48"/>
      <c r="D12" s="52"/>
      <c r="E12" s="30" t="s">
        <v>2</v>
      </c>
      <c r="F12" s="29" t="s">
        <v>2</v>
      </c>
      <c r="H12" s="29">
        <v>133</v>
      </c>
      <c r="I12" s="55">
        <v>6.13</v>
      </c>
      <c r="J12" s="55">
        <v>3.06</v>
      </c>
      <c r="K12" s="55">
        <v>2.04</v>
      </c>
      <c r="L12" s="55">
        <v>13.56</v>
      </c>
      <c r="M12" s="55">
        <v>6.78</v>
      </c>
      <c r="N12" s="55">
        <v>4.5199999999999996</v>
      </c>
      <c r="O12" s="55">
        <v>13.28</v>
      </c>
      <c r="P12" s="55">
        <v>6.64</v>
      </c>
      <c r="Q12" s="55">
        <v>4.43</v>
      </c>
    </row>
    <row r="13" spans="2:17">
      <c r="C13" s="48"/>
      <c r="D13" s="52"/>
      <c r="E13" s="31"/>
      <c r="F13" s="29" t="s">
        <v>47</v>
      </c>
      <c r="H13" s="29">
        <v>134</v>
      </c>
      <c r="I13" s="55">
        <v>6.13</v>
      </c>
      <c r="J13" s="55">
        <v>3.06</v>
      </c>
      <c r="K13" s="55">
        <v>2.04</v>
      </c>
      <c r="L13" s="55">
        <v>13.56</v>
      </c>
      <c r="M13" s="55">
        <v>6.78</v>
      </c>
      <c r="N13" s="55">
        <v>4.5199999999999996</v>
      </c>
      <c r="O13" s="55">
        <v>13.28</v>
      </c>
      <c r="P13" s="55">
        <v>6.64</v>
      </c>
      <c r="Q13" s="55">
        <v>4.43</v>
      </c>
    </row>
    <row r="14" spans="2:17">
      <c r="C14" s="48"/>
      <c r="D14" s="52"/>
      <c r="E14" s="32"/>
      <c r="F14" s="29" t="s">
        <v>3</v>
      </c>
      <c r="H14" s="29">
        <v>135</v>
      </c>
      <c r="I14" s="55">
        <v>6.13</v>
      </c>
      <c r="J14" s="55">
        <v>3.06</v>
      </c>
      <c r="K14" s="55">
        <v>2.04</v>
      </c>
      <c r="L14" s="55">
        <v>13.56</v>
      </c>
      <c r="M14" s="55">
        <v>6.78</v>
      </c>
      <c r="N14" s="55">
        <v>4.5199999999999996</v>
      </c>
      <c r="O14" s="55">
        <v>13.28</v>
      </c>
      <c r="P14" s="55">
        <v>6.64</v>
      </c>
      <c r="Q14" s="55">
        <v>4.43</v>
      </c>
    </row>
    <row r="15" spans="2:17">
      <c r="C15" s="48"/>
      <c r="D15" s="52"/>
      <c r="E15" s="30" t="s">
        <v>47</v>
      </c>
      <c r="F15" s="29" t="s">
        <v>2</v>
      </c>
      <c r="H15" s="29">
        <v>143</v>
      </c>
      <c r="I15" s="55">
        <v>6.13</v>
      </c>
      <c r="J15" s="55">
        <v>3.06</v>
      </c>
      <c r="K15" s="55">
        <v>2.04</v>
      </c>
      <c r="L15" s="55">
        <v>13.56</v>
      </c>
      <c r="M15" s="55">
        <v>6.78</v>
      </c>
      <c r="N15" s="55">
        <v>4.5199999999999996</v>
      </c>
      <c r="O15" s="55">
        <v>13.28</v>
      </c>
      <c r="P15" s="55">
        <v>6.64</v>
      </c>
      <c r="Q15" s="55">
        <v>4.43</v>
      </c>
    </row>
    <row r="16" spans="2:17">
      <c r="C16" s="48"/>
      <c r="D16" s="52"/>
      <c r="E16" s="31"/>
      <c r="F16" s="29" t="s">
        <v>47</v>
      </c>
      <c r="H16" s="29">
        <v>144</v>
      </c>
      <c r="I16" s="55">
        <v>6.13</v>
      </c>
      <c r="J16" s="55">
        <v>3.06</v>
      </c>
      <c r="K16" s="55">
        <v>2.04</v>
      </c>
      <c r="L16" s="55">
        <v>13.56</v>
      </c>
      <c r="M16" s="55">
        <v>6.78</v>
      </c>
      <c r="N16" s="55">
        <v>4.5199999999999996</v>
      </c>
      <c r="O16" s="55">
        <v>13.28</v>
      </c>
      <c r="P16" s="55">
        <v>6.64</v>
      </c>
      <c r="Q16" s="55">
        <v>4.43</v>
      </c>
    </row>
    <row r="17" spans="3:17">
      <c r="C17" s="49"/>
      <c r="D17" s="53"/>
      <c r="E17" s="32"/>
      <c r="F17" s="29" t="s">
        <v>3</v>
      </c>
      <c r="H17" s="29">
        <v>145</v>
      </c>
      <c r="I17" s="55">
        <v>6.13</v>
      </c>
      <c r="J17" s="55">
        <v>3.06</v>
      </c>
      <c r="K17" s="55">
        <v>2.04</v>
      </c>
      <c r="L17" s="55">
        <v>13.56</v>
      </c>
      <c r="M17" s="55">
        <v>6.78</v>
      </c>
      <c r="N17" s="55">
        <v>4.5199999999999996</v>
      </c>
      <c r="O17" s="55">
        <v>13.28</v>
      </c>
      <c r="P17" s="55">
        <v>6.64</v>
      </c>
      <c r="Q17" s="55">
        <v>4.43</v>
      </c>
    </row>
    <row r="18" spans="3:17">
      <c r="C18" s="54" t="s">
        <v>46</v>
      </c>
      <c r="D18" s="51"/>
      <c r="E18" s="30" t="s">
        <v>1</v>
      </c>
      <c r="F18" s="29" t="s">
        <v>2</v>
      </c>
      <c r="H18" s="29">
        <v>213</v>
      </c>
      <c r="I18" s="55">
        <v>6.13</v>
      </c>
      <c r="J18" s="55">
        <v>3.06</v>
      </c>
      <c r="K18" s="55">
        <v>2.04</v>
      </c>
      <c r="L18" s="55">
        <v>13.56</v>
      </c>
      <c r="M18" s="55">
        <v>6.78</v>
      </c>
      <c r="N18" s="55">
        <v>4.5199999999999996</v>
      </c>
      <c r="O18" s="55">
        <v>13.28</v>
      </c>
      <c r="P18" s="55">
        <v>6.64</v>
      </c>
      <c r="Q18" s="55">
        <v>4.43</v>
      </c>
    </row>
    <row r="19" spans="3:17">
      <c r="C19" s="48"/>
      <c r="D19" s="52"/>
      <c r="E19" s="31"/>
      <c r="F19" s="29" t="s">
        <v>47</v>
      </c>
      <c r="H19" s="29">
        <v>214</v>
      </c>
      <c r="I19" s="55">
        <v>6.13</v>
      </c>
      <c r="J19" s="55">
        <v>3.06</v>
      </c>
      <c r="K19" s="55">
        <v>2.04</v>
      </c>
      <c r="L19" s="55">
        <v>13.56</v>
      </c>
      <c r="M19" s="55">
        <v>6.78</v>
      </c>
      <c r="N19" s="55">
        <v>4.5199999999999996</v>
      </c>
      <c r="O19" s="55">
        <v>13.28</v>
      </c>
      <c r="P19" s="55">
        <v>6.64</v>
      </c>
      <c r="Q19" s="55">
        <v>4.43</v>
      </c>
    </row>
    <row r="20" spans="3:17">
      <c r="C20" s="48"/>
      <c r="D20" s="52"/>
      <c r="E20" s="32"/>
      <c r="F20" s="29" t="s">
        <v>3</v>
      </c>
      <c r="H20" s="29">
        <v>215</v>
      </c>
      <c r="I20" s="55">
        <v>6.13</v>
      </c>
      <c r="J20" s="55">
        <v>3.06</v>
      </c>
      <c r="K20" s="55">
        <v>2.04</v>
      </c>
      <c r="L20" s="55">
        <v>13.56</v>
      </c>
      <c r="M20" s="55">
        <v>6.78</v>
      </c>
      <c r="N20" s="55">
        <v>4.5199999999999996</v>
      </c>
      <c r="O20" s="55">
        <v>13.28</v>
      </c>
      <c r="P20" s="55">
        <v>6.64</v>
      </c>
      <c r="Q20" s="55">
        <v>4.43</v>
      </c>
    </row>
    <row r="21" spans="3:17">
      <c r="C21" s="48"/>
      <c r="D21" s="52"/>
      <c r="E21" s="30" t="s">
        <v>46</v>
      </c>
      <c r="F21" s="29" t="s">
        <v>2</v>
      </c>
      <c r="H21" s="29">
        <v>223</v>
      </c>
      <c r="I21" s="55">
        <v>6.13</v>
      </c>
      <c r="J21" s="55">
        <v>3.06</v>
      </c>
      <c r="K21" s="55">
        <v>2.04</v>
      </c>
      <c r="L21" s="55">
        <v>13.56</v>
      </c>
      <c r="M21" s="55">
        <v>6.78</v>
      </c>
      <c r="N21" s="55">
        <v>4.5199999999999996</v>
      </c>
      <c r="O21" s="55">
        <v>13.28</v>
      </c>
      <c r="P21" s="55">
        <v>6.64</v>
      </c>
      <c r="Q21" s="55">
        <v>4.43</v>
      </c>
    </row>
    <row r="22" spans="3:17">
      <c r="C22" s="48"/>
      <c r="D22" s="52"/>
      <c r="E22" s="31"/>
      <c r="F22" s="29" t="s">
        <v>47</v>
      </c>
      <c r="H22" s="29">
        <v>224</v>
      </c>
      <c r="I22" s="55">
        <v>6.13</v>
      </c>
      <c r="J22" s="55">
        <v>3.06</v>
      </c>
      <c r="K22" s="55">
        <v>2.04</v>
      </c>
      <c r="L22" s="55">
        <v>13.56</v>
      </c>
      <c r="M22" s="55">
        <v>6.78</v>
      </c>
      <c r="N22" s="55">
        <v>4.5199999999999996</v>
      </c>
      <c r="O22" s="55">
        <v>13.28</v>
      </c>
      <c r="P22" s="55">
        <v>6.64</v>
      </c>
      <c r="Q22" s="55">
        <v>4.43</v>
      </c>
    </row>
    <row r="23" spans="3:17">
      <c r="C23" s="48"/>
      <c r="D23" s="52"/>
      <c r="E23" s="32"/>
      <c r="F23" s="29" t="s">
        <v>3</v>
      </c>
      <c r="H23" s="29">
        <v>225</v>
      </c>
      <c r="I23" s="55">
        <v>6.13</v>
      </c>
      <c r="J23" s="55">
        <v>3.06</v>
      </c>
      <c r="K23" s="55">
        <v>2.04</v>
      </c>
      <c r="L23" s="55">
        <v>13.56</v>
      </c>
      <c r="M23" s="55">
        <v>6.78</v>
      </c>
      <c r="N23" s="55">
        <v>4.5199999999999996</v>
      </c>
      <c r="O23" s="55">
        <v>13.28</v>
      </c>
      <c r="P23" s="55">
        <v>6.64</v>
      </c>
      <c r="Q23" s="55">
        <v>4.43</v>
      </c>
    </row>
    <row r="24" spans="3:17">
      <c r="C24" s="48"/>
      <c r="D24" s="52"/>
      <c r="E24" s="30" t="s">
        <v>2</v>
      </c>
      <c r="F24" s="29" t="s">
        <v>2</v>
      </c>
      <c r="H24" s="29">
        <v>233</v>
      </c>
      <c r="I24" s="55">
        <v>6.13</v>
      </c>
      <c r="J24" s="55">
        <v>3.06</v>
      </c>
      <c r="K24" s="55">
        <v>2.04</v>
      </c>
      <c r="L24" s="55">
        <v>13.56</v>
      </c>
      <c r="M24" s="55">
        <v>6.78</v>
      </c>
      <c r="N24" s="55">
        <v>4.5199999999999996</v>
      </c>
      <c r="O24" s="55">
        <v>13.28</v>
      </c>
      <c r="P24" s="55">
        <v>6.64</v>
      </c>
      <c r="Q24" s="55">
        <v>4.43</v>
      </c>
    </row>
    <row r="25" spans="3:17">
      <c r="C25" s="48"/>
      <c r="D25" s="52"/>
      <c r="E25" s="31"/>
      <c r="F25" s="29" t="s">
        <v>47</v>
      </c>
      <c r="H25" s="29">
        <v>234</v>
      </c>
      <c r="I25" s="55">
        <v>6.13</v>
      </c>
      <c r="J25" s="55">
        <v>3.06</v>
      </c>
      <c r="K25" s="55">
        <v>2.04</v>
      </c>
      <c r="L25" s="55">
        <v>13.56</v>
      </c>
      <c r="M25" s="55">
        <v>6.78</v>
      </c>
      <c r="N25" s="55">
        <v>4.5199999999999996</v>
      </c>
      <c r="O25" s="55">
        <v>13.28</v>
      </c>
      <c r="P25" s="55">
        <v>6.64</v>
      </c>
      <c r="Q25" s="55">
        <v>4.43</v>
      </c>
    </row>
    <row r="26" spans="3:17">
      <c r="C26" s="48"/>
      <c r="D26" s="52"/>
      <c r="E26" s="32"/>
      <c r="F26" s="29" t="s">
        <v>3</v>
      </c>
      <c r="H26" s="29">
        <v>235</v>
      </c>
      <c r="I26" s="55">
        <v>6.13</v>
      </c>
      <c r="J26" s="55">
        <v>3.06</v>
      </c>
      <c r="K26" s="55">
        <v>2.04</v>
      </c>
      <c r="L26" s="55">
        <v>13.56</v>
      </c>
      <c r="M26" s="55">
        <v>6.78</v>
      </c>
      <c r="N26" s="55">
        <v>4.5199999999999996</v>
      </c>
      <c r="O26" s="55">
        <v>13.28</v>
      </c>
      <c r="P26" s="55">
        <v>6.64</v>
      </c>
      <c r="Q26" s="55">
        <v>4.43</v>
      </c>
    </row>
    <row r="27" spans="3:17">
      <c r="C27" s="48"/>
      <c r="D27" s="52"/>
      <c r="E27" s="30" t="s">
        <v>47</v>
      </c>
      <c r="F27" s="29" t="s">
        <v>2</v>
      </c>
      <c r="H27" s="29">
        <v>243</v>
      </c>
      <c r="I27" s="55">
        <v>6.13</v>
      </c>
      <c r="J27" s="55">
        <v>3.06</v>
      </c>
      <c r="K27" s="55">
        <v>2.04</v>
      </c>
      <c r="L27" s="55">
        <v>13.56</v>
      </c>
      <c r="M27" s="55">
        <v>6.78</v>
      </c>
      <c r="N27" s="55">
        <v>4.5199999999999996</v>
      </c>
      <c r="O27" s="55">
        <v>13.28</v>
      </c>
      <c r="P27" s="55">
        <v>6.64</v>
      </c>
      <c r="Q27" s="55">
        <v>4.43</v>
      </c>
    </row>
    <row r="28" spans="3:17">
      <c r="C28" s="48"/>
      <c r="D28" s="52"/>
      <c r="E28" s="31"/>
      <c r="F28" s="29" t="s">
        <v>47</v>
      </c>
      <c r="H28" s="29">
        <v>244</v>
      </c>
      <c r="I28" s="55">
        <v>6.13</v>
      </c>
      <c r="J28" s="55">
        <v>3.06</v>
      </c>
      <c r="K28" s="55">
        <v>2.04</v>
      </c>
      <c r="L28" s="55">
        <v>13.56</v>
      </c>
      <c r="M28" s="55">
        <v>6.78</v>
      </c>
      <c r="N28" s="55">
        <v>4.5199999999999996</v>
      </c>
      <c r="O28" s="55">
        <v>13.28</v>
      </c>
      <c r="P28" s="55">
        <v>6.64</v>
      </c>
      <c r="Q28" s="55">
        <v>4.43</v>
      </c>
    </row>
    <row r="29" spans="3:17">
      <c r="C29" s="49"/>
      <c r="D29" s="53"/>
      <c r="E29" s="32"/>
      <c r="F29" s="29" t="s">
        <v>3</v>
      </c>
      <c r="H29" s="29">
        <v>245</v>
      </c>
      <c r="I29" s="55">
        <v>6.13</v>
      </c>
      <c r="J29" s="55">
        <v>3.06</v>
      </c>
      <c r="K29" s="55">
        <v>2.04</v>
      </c>
      <c r="L29" s="55">
        <v>13.56</v>
      </c>
      <c r="M29" s="55">
        <v>6.78</v>
      </c>
      <c r="N29" s="55">
        <v>4.5199999999999996</v>
      </c>
      <c r="O29" s="55">
        <v>13.28</v>
      </c>
      <c r="P29" s="55">
        <v>6.64</v>
      </c>
      <c r="Q29" s="55">
        <v>4.43</v>
      </c>
    </row>
    <row r="30" spans="3:17">
      <c r="C30" s="54" t="s">
        <v>2</v>
      </c>
      <c r="D30" s="51"/>
      <c r="E30" s="30" t="s">
        <v>1</v>
      </c>
      <c r="F30" s="29" t="s">
        <v>2</v>
      </c>
      <c r="H30" s="29">
        <v>313</v>
      </c>
      <c r="I30" s="55">
        <v>6.13</v>
      </c>
      <c r="J30" s="55">
        <v>3.06</v>
      </c>
      <c r="K30" s="55">
        <v>2.04</v>
      </c>
      <c r="L30" s="55">
        <v>13.56</v>
      </c>
      <c r="M30" s="55">
        <v>6.78</v>
      </c>
      <c r="N30" s="55">
        <v>4.5199999999999996</v>
      </c>
      <c r="O30" s="55">
        <v>13.28</v>
      </c>
      <c r="P30" s="55">
        <v>6.64</v>
      </c>
      <c r="Q30" s="55">
        <v>4.43</v>
      </c>
    </row>
    <row r="31" spans="3:17">
      <c r="C31" s="48"/>
      <c r="D31" s="52"/>
      <c r="E31" s="31"/>
      <c r="F31" s="29" t="s">
        <v>47</v>
      </c>
      <c r="H31" s="29">
        <v>314</v>
      </c>
      <c r="I31" s="55">
        <v>6.13</v>
      </c>
      <c r="J31" s="55">
        <v>3.06</v>
      </c>
      <c r="K31" s="55">
        <v>2.04</v>
      </c>
      <c r="L31" s="55">
        <v>13.56</v>
      </c>
      <c r="M31" s="55">
        <v>6.78</v>
      </c>
      <c r="N31" s="55">
        <v>4.5199999999999996</v>
      </c>
      <c r="O31" s="55">
        <v>13.28</v>
      </c>
      <c r="P31" s="55">
        <v>6.64</v>
      </c>
      <c r="Q31" s="55">
        <v>4.43</v>
      </c>
    </row>
    <row r="32" spans="3:17">
      <c r="C32" s="48"/>
      <c r="D32" s="52"/>
      <c r="E32" s="32"/>
      <c r="F32" s="29" t="s">
        <v>3</v>
      </c>
      <c r="H32" s="29">
        <v>315</v>
      </c>
      <c r="I32" s="55">
        <v>6.13</v>
      </c>
      <c r="J32" s="55">
        <v>3.06</v>
      </c>
      <c r="K32" s="55">
        <v>2.04</v>
      </c>
      <c r="L32" s="55">
        <v>13.56</v>
      </c>
      <c r="M32" s="55">
        <v>6.78</v>
      </c>
      <c r="N32" s="55">
        <v>4.5199999999999996</v>
      </c>
      <c r="O32" s="55">
        <v>13.28</v>
      </c>
      <c r="P32" s="55">
        <v>6.64</v>
      </c>
      <c r="Q32" s="55">
        <v>4.43</v>
      </c>
    </row>
    <row r="33" spans="3:17">
      <c r="C33" s="48"/>
      <c r="D33" s="52"/>
      <c r="E33" s="30" t="s">
        <v>46</v>
      </c>
      <c r="F33" s="29" t="s">
        <v>2</v>
      </c>
      <c r="H33" s="29">
        <v>323</v>
      </c>
      <c r="I33" s="55">
        <v>6.13</v>
      </c>
      <c r="J33" s="55">
        <v>3.06</v>
      </c>
      <c r="K33" s="55">
        <v>2.04</v>
      </c>
      <c r="L33" s="55">
        <v>13.56</v>
      </c>
      <c r="M33" s="55">
        <v>6.78</v>
      </c>
      <c r="N33" s="55">
        <v>4.5199999999999996</v>
      </c>
      <c r="O33" s="55">
        <v>13.28</v>
      </c>
      <c r="P33" s="55">
        <v>6.64</v>
      </c>
      <c r="Q33" s="55">
        <v>4.43</v>
      </c>
    </row>
    <row r="34" spans="3:17">
      <c r="C34" s="48"/>
      <c r="D34" s="52"/>
      <c r="E34" s="31"/>
      <c r="F34" s="29" t="s">
        <v>47</v>
      </c>
      <c r="H34" s="29">
        <v>324</v>
      </c>
      <c r="I34" s="55">
        <v>6.13</v>
      </c>
      <c r="J34" s="55">
        <v>3.06</v>
      </c>
      <c r="K34" s="55">
        <v>2.04</v>
      </c>
      <c r="L34" s="55">
        <v>13.56</v>
      </c>
      <c r="M34" s="55">
        <v>6.78</v>
      </c>
      <c r="N34" s="55">
        <v>4.5199999999999996</v>
      </c>
      <c r="O34" s="55">
        <v>13.28</v>
      </c>
      <c r="P34" s="55">
        <v>6.64</v>
      </c>
      <c r="Q34" s="55">
        <v>4.43</v>
      </c>
    </row>
    <row r="35" spans="3:17">
      <c r="C35" s="48"/>
      <c r="D35" s="52"/>
      <c r="E35" s="32"/>
      <c r="F35" s="29" t="s">
        <v>3</v>
      </c>
      <c r="H35" s="29">
        <v>325</v>
      </c>
      <c r="I35" s="55">
        <v>6.13</v>
      </c>
      <c r="J35" s="55">
        <v>3.06</v>
      </c>
      <c r="K35" s="55">
        <v>2.04</v>
      </c>
      <c r="L35" s="55">
        <v>13.56</v>
      </c>
      <c r="M35" s="55">
        <v>6.78</v>
      </c>
      <c r="N35" s="55">
        <v>4.5199999999999996</v>
      </c>
      <c r="O35" s="55">
        <v>13.28</v>
      </c>
      <c r="P35" s="55">
        <v>6.64</v>
      </c>
      <c r="Q35" s="55">
        <v>4.43</v>
      </c>
    </row>
    <row r="36" spans="3:17">
      <c r="C36" s="48"/>
      <c r="D36" s="52"/>
      <c r="E36" s="30" t="s">
        <v>2</v>
      </c>
      <c r="F36" s="29" t="s">
        <v>2</v>
      </c>
      <c r="H36" s="29">
        <v>333</v>
      </c>
      <c r="I36" s="56">
        <v>6.13</v>
      </c>
      <c r="J36" s="55">
        <v>3.06</v>
      </c>
      <c r="K36" s="55">
        <v>2.04</v>
      </c>
      <c r="L36" s="56">
        <v>13.56</v>
      </c>
      <c r="M36" s="55">
        <v>6.78</v>
      </c>
      <c r="N36" s="55">
        <v>4.5199999999999996</v>
      </c>
      <c r="O36" s="56">
        <v>13.28</v>
      </c>
      <c r="P36" s="55">
        <v>6.64</v>
      </c>
      <c r="Q36" s="55">
        <v>4.43</v>
      </c>
    </row>
    <row r="37" spans="3:17">
      <c r="C37" s="48"/>
      <c r="D37" s="52"/>
      <c r="E37" s="31"/>
      <c r="F37" s="29" t="s">
        <v>47</v>
      </c>
      <c r="H37" s="29">
        <v>334</v>
      </c>
      <c r="I37" s="55">
        <v>6.13</v>
      </c>
      <c r="J37" s="55">
        <v>3.06</v>
      </c>
      <c r="K37" s="55">
        <v>2.04</v>
      </c>
      <c r="L37" s="55">
        <v>13.56</v>
      </c>
      <c r="M37" s="55">
        <v>6.78</v>
      </c>
      <c r="N37" s="55">
        <v>4.5199999999999996</v>
      </c>
      <c r="O37" s="55">
        <v>13.28</v>
      </c>
      <c r="P37" s="55">
        <v>6.64</v>
      </c>
      <c r="Q37" s="55">
        <v>4.43</v>
      </c>
    </row>
    <row r="38" spans="3:17">
      <c r="C38" s="48"/>
      <c r="D38" s="52"/>
      <c r="E38" s="32"/>
      <c r="F38" s="29" t="s">
        <v>3</v>
      </c>
      <c r="H38" s="29">
        <v>335</v>
      </c>
      <c r="I38" s="55">
        <v>6.13</v>
      </c>
      <c r="J38" s="55">
        <v>3.06</v>
      </c>
      <c r="K38" s="55">
        <v>2.04</v>
      </c>
      <c r="L38" s="55">
        <v>13.56</v>
      </c>
      <c r="M38" s="55">
        <v>6.78</v>
      </c>
      <c r="N38" s="55">
        <v>4.5199999999999996</v>
      </c>
      <c r="O38" s="55">
        <v>13.28</v>
      </c>
      <c r="P38" s="55">
        <v>6.64</v>
      </c>
      <c r="Q38" s="55">
        <v>4.43</v>
      </c>
    </row>
    <row r="39" spans="3:17">
      <c r="C39" s="48"/>
      <c r="D39" s="52"/>
      <c r="E39" s="30" t="s">
        <v>47</v>
      </c>
      <c r="F39" s="29" t="s">
        <v>2</v>
      </c>
      <c r="H39" s="29">
        <v>343</v>
      </c>
      <c r="I39" s="55">
        <v>6.13</v>
      </c>
      <c r="J39" s="55">
        <v>3.06</v>
      </c>
      <c r="K39" s="55">
        <v>2.04</v>
      </c>
      <c r="L39" s="55">
        <v>13.56</v>
      </c>
      <c r="M39" s="55">
        <v>6.78</v>
      </c>
      <c r="N39" s="55">
        <v>4.5199999999999996</v>
      </c>
      <c r="O39" s="55">
        <v>13.28</v>
      </c>
      <c r="P39" s="55">
        <v>6.64</v>
      </c>
      <c r="Q39" s="55">
        <v>4.43</v>
      </c>
    </row>
    <row r="40" spans="3:17">
      <c r="C40" s="48"/>
      <c r="D40" s="52"/>
      <c r="E40" s="31"/>
      <c r="F40" s="29" t="s">
        <v>47</v>
      </c>
      <c r="H40" s="29">
        <v>344</v>
      </c>
      <c r="I40" s="55">
        <v>6.13</v>
      </c>
      <c r="J40" s="55">
        <v>3.06</v>
      </c>
      <c r="K40" s="55">
        <v>2.04</v>
      </c>
      <c r="L40" s="55">
        <v>13.56</v>
      </c>
      <c r="M40" s="55">
        <v>6.78</v>
      </c>
      <c r="N40" s="55">
        <v>4.5199999999999996</v>
      </c>
      <c r="O40" s="55">
        <v>13.28</v>
      </c>
      <c r="P40" s="55">
        <v>6.64</v>
      </c>
      <c r="Q40" s="55">
        <v>4.43</v>
      </c>
    </row>
    <row r="41" spans="3:17">
      <c r="C41" s="49"/>
      <c r="D41" s="53"/>
      <c r="E41" s="32"/>
      <c r="F41" s="29" t="s">
        <v>3</v>
      </c>
      <c r="H41" s="29">
        <v>345</v>
      </c>
      <c r="I41" s="55">
        <v>6.13</v>
      </c>
      <c r="J41" s="55">
        <v>3.06</v>
      </c>
      <c r="K41" s="55">
        <v>2.04</v>
      </c>
      <c r="L41" s="55">
        <v>13.56</v>
      </c>
      <c r="M41" s="55">
        <v>6.78</v>
      </c>
      <c r="N41" s="55">
        <v>4.5199999999999996</v>
      </c>
      <c r="O41" s="55">
        <v>13.28</v>
      </c>
      <c r="P41" s="55">
        <v>6.64</v>
      </c>
      <c r="Q41" s="55">
        <v>4.43</v>
      </c>
    </row>
    <row r="42" spans="3:17">
      <c r="C42" s="54" t="s">
        <v>47</v>
      </c>
      <c r="D42" s="51"/>
      <c r="E42" s="30" t="s">
        <v>1</v>
      </c>
      <c r="F42" s="29" t="s">
        <v>2</v>
      </c>
      <c r="H42" s="29">
        <v>413</v>
      </c>
      <c r="I42" s="55">
        <v>6.13</v>
      </c>
      <c r="J42" s="55">
        <v>3.06</v>
      </c>
      <c r="K42" s="55">
        <v>2.04</v>
      </c>
      <c r="L42" s="55">
        <v>13.56</v>
      </c>
      <c r="M42" s="55">
        <v>6.78</v>
      </c>
      <c r="N42" s="55">
        <v>4.5199999999999996</v>
      </c>
      <c r="O42" s="55">
        <v>13.28</v>
      </c>
      <c r="P42" s="55">
        <v>6.64</v>
      </c>
      <c r="Q42" s="55">
        <v>4.43</v>
      </c>
    </row>
    <row r="43" spans="3:17">
      <c r="C43" s="48"/>
      <c r="D43" s="52"/>
      <c r="E43" s="31"/>
      <c r="F43" s="29" t="s">
        <v>47</v>
      </c>
      <c r="H43" s="29">
        <v>414</v>
      </c>
      <c r="I43" s="55">
        <v>6.13</v>
      </c>
      <c r="J43" s="55">
        <v>3.06</v>
      </c>
      <c r="K43" s="55">
        <v>2.04</v>
      </c>
      <c r="L43" s="55">
        <v>13.56</v>
      </c>
      <c r="M43" s="55">
        <v>6.78</v>
      </c>
      <c r="N43" s="55">
        <v>4.5199999999999996</v>
      </c>
      <c r="O43" s="55">
        <v>13.28</v>
      </c>
      <c r="P43" s="55">
        <v>6.64</v>
      </c>
      <c r="Q43" s="55">
        <v>4.43</v>
      </c>
    </row>
    <row r="44" spans="3:17">
      <c r="C44" s="48"/>
      <c r="D44" s="52"/>
      <c r="E44" s="32"/>
      <c r="F44" s="29" t="s">
        <v>3</v>
      </c>
      <c r="H44" s="29">
        <v>415</v>
      </c>
      <c r="I44" s="55">
        <v>6.13</v>
      </c>
      <c r="J44" s="55">
        <v>3.06</v>
      </c>
      <c r="K44" s="55">
        <v>2.04</v>
      </c>
      <c r="L44" s="55">
        <v>13.56</v>
      </c>
      <c r="M44" s="55">
        <v>6.78</v>
      </c>
      <c r="N44" s="55">
        <v>4.5199999999999996</v>
      </c>
      <c r="O44" s="55">
        <v>13.28</v>
      </c>
      <c r="P44" s="55">
        <v>6.64</v>
      </c>
      <c r="Q44" s="55">
        <v>4.43</v>
      </c>
    </row>
    <row r="45" spans="3:17">
      <c r="C45" s="48"/>
      <c r="D45" s="52"/>
      <c r="E45" s="30" t="s">
        <v>46</v>
      </c>
      <c r="F45" s="29" t="s">
        <v>2</v>
      </c>
      <c r="H45" s="29">
        <v>423</v>
      </c>
      <c r="I45" s="55">
        <v>6.13</v>
      </c>
      <c r="J45" s="55">
        <v>3.06</v>
      </c>
      <c r="K45" s="55">
        <v>2.04</v>
      </c>
      <c r="L45" s="55">
        <v>13.56</v>
      </c>
      <c r="M45" s="55">
        <v>6.78</v>
      </c>
      <c r="N45" s="55">
        <v>4.5199999999999996</v>
      </c>
      <c r="O45" s="55">
        <v>13.28</v>
      </c>
      <c r="P45" s="55">
        <v>6.64</v>
      </c>
      <c r="Q45" s="55">
        <v>4.43</v>
      </c>
    </row>
    <row r="46" spans="3:17">
      <c r="C46" s="48"/>
      <c r="D46" s="52"/>
      <c r="E46" s="31"/>
      <c r="F46" s="29" t="s">
        <v>47</v>
      </c>
      <c r="H46" s="29">
        <v>424</v>
      </c>
      <c r="I46" s="55">
        <v>6.13</v>
      </c>
      <c r="J46" s="55">
        <v>3.06</v>
      </c>
      <c r="K46" s="55">
        <v>2.04</v>
      </c>
      <c r="L46" s="55">
        <v>13.56</v>
      </c>
      <c r="M46" s="55">
        <v>6.78</v>
      </c>
      <c r="N46" s="55">
        <v>4.5199999999999996</v>
      </c>
      <c r="O46" s="55">
        <v>13.28</v>
      </c>
      <c r="P46" s="55">
        <v>6.64</v>
      </c>
      <c r="Q46" s="55">
        <v>4.43</v>
      </c>
    </row>
    <row r="47" spans="3:17">
      <c r="C47" s="48"/>
      <c r="D47" s="52"/>
      <c r="E47" s="32"/>
      <c r="F47" s="29" t="s">
        <v>3</v>
      </c>
      <c r="H47" s="29">
        <v>425</v>
      </c>
      <c r="I47" s="55">
        <v>6.13</v>
      </c>
      <c r="J47" s="55">
        <v>3.06</v>
      </c>
      <c r="K47" s="55">
        <v>2.04</v>
      </c>
      <c r="L47" s="55">
        <v>13.56</v>
      </c>
      <c r="M47" s="55">
        <v>6.78</v>
      </c>
      <c r="N47" s="55">
        <v>4.5199999999999996</v>
      </c>
      <c r="O47" s="55">
        <v>13.28</v>
      </c>
      <c r="P47" s="55">
        <v>6.64</v>
      </c>
      <c r="Q47" s="55">
        <v>4.43</v>
      </c>
    </row>
    <row r="48" spans="3:17">
      <c r="C48" s="48"/>
      <c r="D48" s="52"/>
      <c r="E48" s="30" t="s">
        <v>2</v>
      </c>
      <c r="F48" s="29" t="s">
        <v>2</v>
      </c>
      <c r="H48" s="29">
        <v>433</v>
      </c>
      <c r="I48" s="55">
        <v>6.13</v>
      </c>
      <c r="J48" s="55">
        <v>3.06</v>
      </c>
      <c r="K48" s="55">
        <v>2.04</v>
      </c>
      <c r="L48" s="55">
        <v>13.56</v>
      </c>
      <c r="M48" s="55">
        <v>6.78</v>
      </c>
      <c r="N48" s="55">
        <v>4.5199999999999996</v>
      </c>
      <c r="O48" s="55">
        <v>13.28</v>
      </c>
      <c r="P48" s="55">
        <v>6.64</v>
      </c>
      <c r="Q48" s="55">
        <v>4.43</v>
      </c>
    </row>
    <row r="49" spans="3:17">
      <c r="C49" s="48"/>
      <c r="D49" s="52"/>
      <c r="E49" s="31"/>
      <c r="F49" s="29" t="s">
        <v>47</v>
      </c>
      <c r="H49" s="29">
        <v>434</v>
      </c>
      <c r="I49" s="55">
        <v>6.13</v>
      </c>
      <c r="J49" s="55">
        <v>3.06</v>
      </c>
      <c r="K49" s="55">
        <v>2.04</v>
      </c>
      <c r="L49" s="55">
        <v>13.56</v>
      </c>
      <c r="M49" s="55">
        <v>6.78</v>
      </c>
      <c r="N49" s="55">
        <v>4.5199999999999996</v>
      </c>
      <c r="O49" s="55">
        <v>13.28</v>
      </c>
      <c r="P49" s="55">
        <v>6.64</v>
      </c>
      <c r="Q49" s="55">
        <v>4.43</v>
      </c>
    </row>
    <row r="50" spans="3:17">
      <c r="C50" s="48"/>
      <c r="D50" s="52"/>
      <c r="E50" s="32"/>
      <c r="F50" s="29" t="s">
        <v>3</v>
      </c>
      <c r="H50" s="29">
        <v>435</v>
      </c>
      <c r="I50" s="55">
        <v>6.13</v>
      </c>
      <c r="J50" s="55">
        <v>3.06</v>
      </c>
      <c r="K50" s="55">
        <v>2.04</v>
      </c>
      <c r="L50" s="55">
        <v>13.56</v>
      </c>
      <c r="M50" s="55">
        <v>6.78</v>
      </c>
      <c r="N50" s="55">
        <v>4.5199999999999996</v>
      </c>
      <c r="O50" s="55">
        <v>13.28</v>
      </c>
      <c r="P50" s="55">
        <v>6.64</v>
      </c>
      <c r="Q50" s="55">
        <v>4.43</v>
      </c>
    </row>
    <row r="51" spans="3:17">
      <c r="C51" s="48"/>
      <c r="D51" s="52"/>
      <c r="E51" s="30" t="s">
        <v>47</v>
      </c>
      <c r="F51" s="29" t="s">
        <v>2</v>
      </c>
      <c r="H51" s="29">
        <v>443</v>
      </c>
      <c r="I51" s="55">
        <v>6.13</v>
      </c>
      <c r="J51" s="55">
        <v>3.06</v>
      </c>
      <c r="K51" s="55">
        <v>2.04</v>
      </c>
      <c r="L51" s="55">
        <v>13.56</v>
      </c>
      <c r="M51" s="55">
        <v>6.78</v>
      </c>
      <c r="N51" s="55">
        <v>4.5199999999999996</v>
      </c>
      <c r="O51" s="55">
        <v>13.28</v>
      </c>
      <c r="P51" s="55">
        <v>6.64</v>
      </c>
      <c r="Q51" s="55">
        <v>4.43</v>
      </c>
    </row>
    <row r="52" spans="3:17">
      <c r="C52" s="48"/>
      <c r="D52" s="52"/>
      <c r="E52" s="31"/>
      <c r="F52" s="29" t="s">
        <v>47</v>
      </c>
      <c r="H52" s="29">
        <v>444</v>
      </c>
      <c r="I52" s="55">
        <v>6.13</v>
      </c>
      <c r="J52" s="55">
        <v>3.06</v>
      </c>
      <c r="K52" s="55">
        <v>2.04</v>
      </c>
      <c r="L52" s="55">
        <v>13.56</v>
      </c>
      <c r="M52" s="55">
        <v>6.78</v>
      </c>
      <c r="N52" s="55">
        <v>4.5199999999999996</v>
      </c>
      <c r="O52" s="55">
        <v>13.28</v>
      </c>
      <c r="P52" s="55">
        <v>6.64</v>
      </c>
      <c r="Q52" s="55">
        <v>4.43</v>
      </c>
    </row>
    <row r="53" spans="3:17">
      <c r="C53" s="49"/>
      <c r="D53" s="53"/>
      <c r="E53" s="32"/>
      <c r="F53" s="29" t="s">
        <v>3</v>
      </c>
      <c r="H53" s="29">
        <v>445</v>
      </c>
      <c r="I53" s="55">
        <v>6.13</v>
      </c>
      <c r="J53" s="55">
        <v>3.06</v>
      </c>
      <c r="K53" s="55">
        <v>2.04</v>
      </c>
      <c r="L53" s="55">
        <v>13.56</v>
      </c>
      <c r="M53" s="55">
        <v>6.78</v>
      </c>
      <c r="N53" s="55">
        <v>4.5199999999999996</v>
      </c>
      <c r="O53" s="55">
        <v>13.28</v>
      </c>
      <c r="P53" s="55">
        <v>6.64</v>
      </c>
      <c r="Q53" s="55">
        <v>4.43</v>
      </c>
    </row>
    <row r="54" spans="3:17" ht="13.5" customHeight="1"/>
    <row r="55" spans="3:17" ht="16.5">
      <c r="C55" s="35" t="s">
        <v>108</v>
      </c>
      <c r="D55" s="35"/>
      <c r="I55" s="58" t="s">
        <v>107</v>
      </c>
      <c r="J55" s="67"/>
      <c r="K55" s="67"/>
      <c r="L55" s="68"/>
      <c r="M55" s="68"/>
      <c r="N55" s="68"/>
      <c r="O55" s="68"/>
      <c r="P55" s="68"/>
      <c r="Q55" s="69"/>
    </row>
    <row r="56" spans="3:17" s="25" customFormat="1" ht="14.25">
      <c r="F56" s="17" t="s">
        <v>101</v>
      </c>
      <c r="I56" s="70" t="s">
        <v>53</v>
      </c>
      <c r="J56" s="71"/>
      <c r="K56" s="72"/>
      <c r="L56" s="70" t="s">
        <v>54</v>
      </c>
      <c r="M56" s="71"/>
      <c r="N56" s="72"/>
      <c r="O56" s="70" t="s">
        <v>55</v>
      </c>
      <c r="P56" s="71"/>
      <c r="Q56" s="73"/>
    </row>
    <row r="57" spans="3:17" ht="16.5">
      <c r="C57" s="47" t="s">
        <v>102</v>
      </c>
      <c r="D57" s="50"/>
      <c r="E57" s="33" t="s">
        <v>103</v>
      </c>
      <c r="F57" s="27" t="s">
        <v>104</v>
      </c>
      <c r="H57" s="28"/>
      <c r="I57" s="74" t="s">
        <v>2</v>
      </c>
      <c r="J57" s="74" t="s">
        <v>47</v>
      </c>
      <c r="K57" s="74" t="s">
        <v>3</v>
      </c>
      <c r="L57" s="74" t="s">
        <v>2</v>
      </c>
      <c r="M57" s="74" t="s">
        <v>47</v>
      </c>
      <c r="N57" s="74" t="s">
        <v>3</v>
      </c>
      <c r="O57" s="74" t="s">
        <v>2</v>
      </c>
      <c r="P57" s="74" t="s">
        <v>47</v>
      </c>
      <c r="Q57" s="74" t="s">
        <v>3</v>
      </c>
    </row>
    <row r="58" spans="3:17">
      <c r="C58" s="54" t="s">
        <v>1</v>
      </c>
      <c r="D58" s="51"/>
      <c r="E58" s="30" t="s">
        <v>1</v>
      </c>
      <c r="F58" s="29" t="s">
        <v>2</v>
      </c>
      <c r="H58" s="29">
        <v>113</v>
      </c>
      <c r="I58" s="167">
        <f>I110+I162</f>
        <v>4.3900000000000006</v>
      </c>
      <c r="J58" s="167">
        <f t="shared" ref="J58:Q58" si="0">J110+J162</f>
        <v>5.53</v>
      </c>
      <c r="K58" s="167">
        <f t="shared" si="0"/>
        <v>6.29</v>
      </c>
      <c r="L58" s="167">
        <f t="shared" si="0"/>
        <v>4.8000000000000007</v>
      </c>
      <c r="M58" s="167">
        <f t="shared" si="0"/>
        <v>6.37</v>
      </c>
      <c r="N58" s="167">
        <f t="shared" si="0"/>
        <v>7.2700000000000005</v>
      </c>
      <c r="O58" s="167">
        <f t="shared" si="0"/>
        <v>2.67</v>
      </c>
      <c r="P58" s="167">
        <f t="shared" si="0"/>
        <v>3.73</v>
      </c>
      <c r="Q58" s="167">
        <f t="shared" si="0"/>
        <v>4.12</v>
      </c>
    </row>
    <row r="59" spans="3:17">
      <c r="C59" s="48"/>
      <c r="D59" s="52"/>
      <c r="E59" s="31"/>
      <c r="F59" s="29" t="s">
        <v>47</v>
      </c>
      <c r="H59" s="29">
        <v>114</v>
      </c>
      <c r="I59" s="167">
        <f t="shared" ref="I59:Q59" si="1">I111+I163</f>
        <v>4.3900000000000006</v>
      </c>
      <c r="J59" s="167">
        <f t="shared" si="1"/>
        <v>5.53</v>
      </c>
      <c r="K59" s="167">
        <f t="shared" si="1"/>
        <v>6.29</v>
      </c>
      <c r="L59" s="167">
        <f t="shared" si="1"/>
        <v>4.8000000000000007</v>
      </c>
      <c r="M59" s="167">
        <f t="shared" si="1"/>
        <v>6.37</v>
      </c>
      <c r="N59" s="167">
        <f t="shared" si="1"/>
        <v>7.2700000000000005</v>
      </c>
      <c r="O59" s="167">
        <f t="shared" si="1"/>
        <v>2.67</v>
      </c>
      <c r="P59" s="167">
        <f t="shared" si="1"/>
        <v>3.73</v>
      </c>
      <c r="Q59" s="167">
        <f t="shared" si="1"/>
        <v>4.12</v>
      </c>
    </row>
    <row r="60" spans="3:17">
      <c r="C60" s="48"/>
      <c r="D60" s="52"/>
      <c r="E60" s="32"/>
      <c r="F60" s="29" t="s">
        <v>3</v>
      </c>
      <c r="H60" s="29">
        <v>115</v>
      </c>
      <c r="I60" s="167">
        <f t="shared" ref="I60:Q60" si="2">I112+I164</f>
        <v>4.3900000000000006</v>
      </c>
      <c r="J60" s="167">
        <f t="shared" si="2"/>
        <v>5.53</v>
      </c>
      <c r="K60" s="167">
        <f t="shared" si="2"/>
        <v>6.29</v>
      </c>
      <c r="L60" s="167">
        <f t="shared" si="2"/>
        <v>4.8000000000000007</v>
      </c>
      <c r="M60" s="167">
        <f t="shared" si="2"/>
        <v>6.37</v>
      </c>
      <c r="N60" s="167">
        <f t="shared" si="2"/>
        <v>7.2700000000000005</v>
      </c>
      <c r="O60" s="167">
        <f t="shared" si="2"/>
        <v>2.67</v>
      </c>
      <c r="P60" s="167">
        <f t="shared" si="2"/>
        <v>3.73</v>
      </c>
      <c r="Q60" s="167">
        <f t="shared" si="2"/>
        <v>4.12</v>
      </c>
    </row>
    <row r="61" spans="3:17">
      <c r="C61" s="48"/>
      <c r="D61" s="52"/>
      <c r="E61" s="30" t="s">
        <v>46</v>
      </c>
      <c r="F61" s="29" t="s">
        <v>2</v>
      </c>
      <c r="H61" s="29">
        <v>123</v>
      </c>
      <c r="I61" s="167">
        <f t="shared" ref="I61:Q61" si="3">I113+I165</f>
        <v>4.3900000000000006</v>
      </c>
      <c r="J61" s="167">
        <f t="shared" si="3"/>
        <v>5.53</v>
      </c>
      <c r="K61" s="167">
        <f t="shared" si="3"/>
        <v>6.29</v>
      </c>
      <c r="L61" s="167">
        <f t="shared" si="3"/>
        <v>4.8000000000000007</v>
      </c>
      <c r="M61" s="167">
        <f t="shared" si="3"/>
        <v>6.37</v>
      </c>
      <c r="N61" s="167">
        <f t="shared" si="3"/>
        <v>7.2700000000000005</v>
      </c>
      <c r="O61" s="167">
        <f t="shared" si="3"/>
        <v>2.67</v>
      </c>
      <c r="P61" s="167">
        <f t="shared" si="3"/>
        <v>3.73</v>
      </c>
      <c r="Q61" s="167">
        <f t="shared" si="3"/>
        <v>4.12</v>
      </c>
    </row>
    <row r="62" spans="3:17">
      <c r="C62" s="48"/>
      <c r="D62" s="52"/>
      <c r="E62" s="31"/>
      <c r="F62" s="29" t="s">
        <v>47</v>
      </c>
      <c r="H62" s="29">
        <v>124</v>
      </c>
      <c r="I62" s="167">
        <f t="shared" ref="I62:Q62" si="4">I114+I166</f>
        <v>3.94</v>
      </c>
      <c r="J62" s="167">
        <f t="shared" si="4"/>
        <v>5.09</v>
      </c>
      <c r="K62" s="167">
        <f t="shared" si="4"/>
        <v>5.84</v>
      </c>
      <c r="L62" s="167">
        <f t="shared" si="4"/>
        <v>4.34</v>
      </c>
      <c r="M62" s="167">
        <f t="shared" si="4"/>
        <v>5.91</v>
      </c>
      <c r="N62" s="167">
        <f t="shared" si="4"/>
        <v>6.82</v>
      </c>
      <c r="O62" s="167">
        <f t="shared" si="4"/>
        <v>2.64</v>
      </c>
      <c r="P62" s="167">
        <f t="shared" si="4"/>
        <v>3.6999999999999997</v>
      </c>
      <c r="Q62" s="167">
        <f t="shared" si="4"/>
        <v>4.08</v>
      </c>
    </row>
    <row r="63" spans="3:17">
      <c r="C63" s="48"/>
      <c r="D63" s="52"/>
      <c r="E63" s="32"/>
      <c r="F63" s="29" t="s">
        <v>3</v>
      </c>
      <c r="H63" s="29">
        <v>125</v>
      </c>
      <c r="I63" s="167">
        <f t="shared" ref="I63:Q63" si="5">I115+I167</f>
        <v>3.5100000000000002</v>
      </c>
      <c r="J63" s="167">
        <f t="shared" si="5"/>
        <v>5.09</v>
      </c>
      <c r="K63" s="167">
        <f t="shared" si="5"/>
        <v>5.6899999999999995</v>
      </c>
      <c r="L63" s="167">
        <f t="shared" si="5"/>
        <v>3.89</v>
      </c>
      <c r="M63" s="167">
        <f t="shared" si="5"/>
        <v>5.91</v>
      </c>
      <c r="N63" s="167">
        <f t="shared" si="5"/>
        <v>6.66</v>
      </c>
      <c r="O63" s="167">
        <f t="shared" si="5"/>
        <v>2.6</v>
      </c>
      <c r="P63" s="167">
        <f t="shared" si="5"/>
        <v>3.6999999999999997</v>
      </c>
      <c r="Q63" s="167">
        <f t="shared" si="5"/>
        <v>4.07</v>
      </c>
    </row>
    <row r="64" spans="3:17">
      <c r="C64" s="48"/>
      <c r="D64" s="52"/>
      <c r="E64" s="30" t="s">
        <v>2</v>
      </c>
      <c r="F64" s="29" t="s">
        <v>2</v>
      </c>
      <c r="H64" s="29">
        <v>133</v>
      </c>
      <c r="I64" s="167">
        <f t="shared" ref="I64:Q64" si="6">I116+I168</f>
        <v>3.5100000000000002</v>
      </c>
      <c r="J64" s="167">
        <f t="shared" si="6"/>
        <v>4.87</v>
      </c>
      <c r="K64" s="167">
        <f t="shared" si="6"/>
        <v>5.6899999999999995</v>
      </c>
      <c r="L64" s="167">
        <f t="shared" si="6"/>
        <v>3.89</v>
      </c>
      <c r="M64" s="167">
        <f t="shared" si="6"/>
        <v>5.69</v>
      </c>
      <c r="N64" s="167">
        <f t="shared" si="6"/>
        <v>6.66</v>
      </c>
      <c r="O64" s="167">
        <f t="shared" si="6"/>
        <v>2.6</v>
      </c>
      <c r="P64" s="167">
        <f t="shared" si="6"/>
        <v>3.6799999999999997</v>
      </c>
      <c r="Q64" s="167">
        <f t="shared" si="6"/>
        <v>4.07</v>
      </c>
    </row>
    <row r="65" spans="3:17">
      <c r="C65" s="48"/>
      <c r="D65" s="52"/>
      <c r="E65" s="31"/>
      <c r="F65" s="29" t="s">
        <v>47</v>
      </c>
      <c r="H65" s="29">
        <v>134</v>
      </c>
      <c r="I65" s="167">
        <f t="shared" ref="I65:Q65" si="7">I117+I169</f>
        <v>3.5100000000000002</v>
      </c>
      <c r="J65" s="167">
        <f t="shared" si="7"/>
        <v>4.87</v>
      </c>
      <c r="K65" s="167">
        <f t="shared" si="7"/>
        <v>5.4</v>
      </c>
      <c r="L65" s="167">
        <f t="shared" si="7"/>
        <v>3.89</v>
      </c>
      <c r="M65" s="167">
        <f t="shared" si="7"/>
        <v>5.69</v>
      </c>
      <c r="N65" s="167">
        <f t="shared" si="7"/>
        <v>6.37</v>
      </c>
      <c r="O65" s="167">
        <f t="shared" si="7"/>
        <v>2.6</v>
      </c>
      <c r="P65" s="167">
        <f t="shared" si="7"/>
        <v>3.6799999999999997</v>
      </c>
      <c r="Q65" s="167">
        <f t="shared" si="7"/>
        <v>4.05</v>
      </c>
    </row>
    <row r="66" spans="3:17">
      <c r="C66" s="48"/>
      <c r="D66" s="52"/>
      <c r="E66" s="32"/>
      <c r="F66" s="29" t="s">
        <v>3</v>
      </c>
      <c r="H66" s="29">
        <v>135</v>
      </c>
      <c r="I66" s="167">
        <f t="shared" ref="I66:Q66" si="8">I118+I170</f>
        <v>3.5100000000000002</v>
      </c>
      <c r="J66" s="167">
        <f t="shared" si="8"/>
        <v>4.6500000000000004</v>
      </c>
      <c r="K66" s="167">
        <f t="shared" si="8"/>
        <v>5.4</v>
      </c>
      <c r="L66" s="167">
        <f t="shared" si="8"/>
        <v>3.89</v>
      </c>
      <c r="M66" s="167">
        <f t="shared" si="8"/>
        <v>5.46</v>
      </c>
      <c r="N66" s="167">
        <f t="shared" si="8"/>
        <v>6.37</v>
      </c>
      <c r="O66" s="167">
        <f t="shared" si="8"/>
        <v>2.6</v>
      </c>
      <c r="P66" s="167">
        <f t="shared" si="8"/>
        <v>3.6599999999999997</v>
      </c>
      <c r="Q66" s="167">
        <f t="shared" si="8"/>
        <v>4.05</v>
      </c>
    </row>
    <row r="67" spans="3:17">
      <c r="C67" s="48"/>
      <c r="D67" s="52"/>
      <c r="E67" s="30" t="s">
        <v>47</v>
      </c>
      <c r="F67" s="29" t="s">
        <v>2</v>
      </c>
      <c r="H67" s="29">
        <v>143</v>
      </c>
      <c r="I67" s="167">
        <f t="shared" ref="I67:Q67" si="9">I119+I171</f>
        <v>3.5100000000000002</v>
      </c>
      <c r="J67" s="167">
        <f t="shared" si="9"/>
        <v>4.6500000000000004</v>
      </c>
      <c r="K67" s="167">
        <f t="shared" si="9"/>
        <v>5.4</v>
      </c>
      <c r="L67" s="167">
        <f t="shared" si="9"/>
        <v>3.89</v>
      </c>
      <c r="M67" s="167">
        <f t="shared" si="9"/>
        <v>5.46</v>
      </c>
      <c r="N67" s="167">
        <f t="shared" si="9"/>
        <v>6.37</v>
      </c>
      <c r="O67" s="167">
        <f t="shared" si="9"/>
        <v>2.6</v>
      </c>
      <c r="P67" s="167">
        <f t="shared" si="9"/>
        <v>3.6599999999999997</v>
      </c>
      <c r="Q67" s="167">
        <f t="shared" si="9"/>
        <v>4.05</v>
      </c>
    </row>
    <row r="68" spans="3:17">
      <c r="C68" s="48"/>
      <c r="D68" s="52"/>
      <c r="E68" s="31"/>
      <c r="F68" s="29" t="s">
        <v>47</v>
      </c>
      <c r="H68" s="29">
        <v>144</v>
      </c>
      <c r="I68" s="167">
        <f t="shared" ref="I68:Q68" si="10">I120+I172</f>
        <v>3.5100000000000002</v>
      </c>
      <c r="J68" s="167">
        <f t="shared" si="10"/>
        <v>4.6500000000000004</v>
      </c>
      <c r="K68" s="167">
        <f t="shared" si="10"/>
        <v>5.25</v>
      </c>
      <c r="L68" s="167">
        <f t="shared" si="10"/>
        <v>3.89</v>
      </c>
      <c r="M68" s="167">
        <f t="shared" si="10"/>
        <v>5.46</v>
      </c>
      <c r="N68" s="167">
        <f t="shared" si="10"/>
        <v>6.21</v>
      </c>
      <c r="O68" s="167">
        <f t="shared" si="10"/>
        <v>2.6</v>
      </c>
      <c r="P68" s="167">
        <f t="shared" si="10"/>
        <v>3.6599999999999997</v>
      </c>
      <c r="Q68" s="167">
        <f t="shared" si="10"/>
        <v>4.04</v>
      </c>
    </row>
    <row r="69" spans="3:17">
      <c r="C69" s="49"/>
      <c r="D69" s="53"/>
      <c r="E69" s="32"/>
      <c r="F69" s="29" t="s">
        <v>3</v>
      </c>
      <c r="H69" s="29">
        <v>145</v>
      </c>
      <c r="I69" s="167">
        <f t="shared" ref="I69:Q69" si="11">I121+I173</f>
        <v>3.5100000000000002</v>
      </c>
      <c r="J69" s="167">
        <f t="shared" si="11"/>
        <v>4.6500000000000004</v>
      </c>
      <c r="K69" s="167">
        <f t="shared" si="11"/>
        <v>5.25</v>
      </c>
      <c r="L69" s="167">
        <f t="shared" si="11"/>
        <v>3.89</v>
      </c>
      <c r="M69" s="167">
        <f t="shared" si="11"/>
        <v>5.46</v>
      </c>
      <c r="N69" s="167">
        <f t="shared" si="11"/>
        <v>6.21</v>
      </c>
      <c r="O69" s="167">
        <f t="shared" si="11"/>
        <v>2.6</v>
      </c>
      <c r="P69" s="167">
        <f t="shared" si="11"/>
        <v>3.6599999999999997</v>
      </c>
      <c r="Q69" s="167">
        <f t="shared" si="11"/>
        <v>4.04</v>
      </c>
    </row>
    <row r="70" spans="3:17">
      <c r="C70" s="54" t="s">
        <v>46</v>
      </c>
      <c r="D70" s="51"/>
      <c r="E70" s="30" t="s">
        <v>1</v>
      </c>
      <c r="F70" s="29" t="s">
        <v>2</v>
      </c>
      <c r="H70" s="29">
        <v>213</v>
      </c>
      <c r="I70" s="167">
        <f t="shared" ref="I70:Q70" si="12">I122+I174</f>
        <v>4.3900000000000006</v>
      </c>
      <c r="J70" s="167">
        <f t="shared" si="12"/>
        <v>5.53</v>
      </c>
      <c r="K70" s="167">
        <f t="shared" si="12"/>
        <v>6.29</v>
      </c>
      <c r="L70" s="167">
        <f t="shared" si="12"/>
        <v>4.8000000000000007</v>
      </c>
      <c r="M70" s="167">
        <f t="shared" si="12"/>
        <v>6.37</v>
      </c>
      <c r="N70" s="167">
        <f t="shared" si="12"/>
        <v>7.2700000000000005</v>
      </c>
      <c r="O70" s="167">
        <f t="shared" si="12"/>
        <v>2.67</v>
      </c>
      <c r="P70" s="167">
        <f t="shared" si="12"/>
        <v>3.73</v>
      </c>
      <c r="Q70" s="167">
        <f t="shared" si="12"/>
        <v>4.12</v>
      </c>
    </row>
    <row r="71" spans="3:17">
      <c r="C71" s="48"/>
      <c r="D71" s="52"/>
      <c r="E71" s="31"/>
      <c r="F71" s="29" t="s">
        <v>47</v>
      </c>
      <c r="H71" s="29">
        <v>214</v>
      </c>
      <c r="I71" s="167">
        <f t="shared" ref="I71:Q71" si="13">I123+I175</f>
        <v>3.83</v>
      </c>
      <c r="J71" s="167">
        <f t="shared" si="13"/>
        <v>4.97</v>
      </c>
      <c r="K71" s="167">
        <f t="shared" si="13"/>
        <v>5.7200000000000006</v>
      </c>
      <c r="L71" s="167">
        <f t="shared" si="13"/>
        <v>4.1900000000000004</v>
      </c>
      <c r="M71" s="167">
        <f t="shared" si="13"/>
        <v>5.76</v>
      </c>
      <c r="N71" s="167">
        <f t="shared" si="13"/>
        <v>6.67</v>
      </c>
      <c r="O71" s="167">
        <f t="shared" si="13"/>
        <v>2.67</v>
      </c>
      <c r="P71" s="167">
        <f t="shared" si="13"/>
        <v>3.73</v>
      </c>
      <c r="Q71" s="167">
        <f t="shared" si="13"/>
        <v>4.12</v>
      </c>
    </row>
    <row r="72" spans="3:17">
      <c r="C72" s="48"/>
      <c r="D72" s="52"/>
      <c r="E72" s="32"/>
      <c r="F72" s="29" t="s">
        <v>3</v>
      </c>
      <c r="H72" s="29">
        <v>215</v>
      </c>
      <c r="I72" s="167">
        <f t="shared" ref="I72:Q72" si="14">I124+I176</f>
        <v>3.2600000000000002</v>
      </c>
      <c r="J72" s="167">
        <f t="shared" si="14"/>
        <v>4.97</v>
      </c>
      <c r="K72" s="167">
        <f t="shared" si="14"/>
        <v>5.5299999999999994</v>
      </c>
      <c r="L72" s="167">
        <f t="shared" si="14"/>
        <v>3.6</v>
      </c>
      <c r="M72" s="167">
        <f t="shared" si="14"/>
        <v>5.76</v>
      </c>
      <c r="N72" s="167">
        <f t="shared" si="14"/>
        <v>6.47</v>
      </c>
      <c r="O72" s="167">
        <f t="shared" si="14"/>
        <v>2.67</v>
      </c>
      <c r="P72" s="167">
        <f t="shared" si="14"/>
        <v>3.73</v>
      </c>
      <c r="Q72" s="167">
        <f t="shared" si="14"/>
        <v>4.12</v>
      </c>
    </row>
    <row r="73" spans="3:17">
      <c r="C73" s="48"/>
      <c r="D73" s="52"/>
      <c r="E73" s="30" t="s">
        <v>46</v>
      </c>
      <c r="F73" s="29" t="s">
        <v>2</v>
      </c>
      <c r="H73" s="29">
        <v>223</v>
      </c>
      <c r="I73" s="167">
        <f t="shared" ref="I73:Q73" si="15">I125+I177</f>
        <v>4.3900000000000006</v>
      </c>
      <c r="J73" s="167">
        <f t="shared" si="15"/>
        <v>5.53</v>
      </c>
      <c r="K73" s="167">
        <f t="shared" si="15"/>
        <v>6.29</v>
      </c>
      <c r="L73" s="167">
        <f t="shared" si="15"/>
        <v>4.8000000000000007</v>
      </c>
      <c r="M73" s="167">
        <f t="shared" si="15"/>
        <v>6.37</v>
      </c>
      <c r="N73" s="167">
        <f t="shared" si="15"/>
        <v>7.2700000000000005</v>
      </c>
      <c r="O73" s="167">
        <f t="shared" si="15"/>
        <v>2.67</v>
      </c>
      <c r="P73" s="167">
        <f t="shared" si="15"/>
        <v>3.73</v>
      </c>
      <c r="Q73" s="167">
        <f t="shared" si="15"/>
        <v>4.12</v>
      </c>
    </row>
    <row r="74" spans="3:17">
      <c r="C74" s="48"/>
      <c r="D74" s="52"/>
      <c r="E74" s="31"/>
      <c r="F74" s="29" t="s">
        <v>47</v>
      </c>
      <c r="H74" s="29">
        <v>224</v>
      </c>
      <c r="I74" s="167">
        <f t="shared" ref="I74:Q74" si="16">I126+I178</f>
        <v>3.3800000000000003</v>
      </c>
      <c r="J74" s="167">
        <f t="shared" si="16"/>
        <v>4.53</v>
      </c>
      <c r="K74" s="167">
        <f t="shared" si="16"/>
        <v>5.28</v>
      </c>
      <c r="L74" s="167">
        <f t="shared" si="16"/>
        <v>3.7399999999999998</v>
      </c>
      <c r="M74" s="167">
        <f t="shared" si="16"/>
        <v>5.32</v>
      </c>
      <c r="N74" s="167">
        <f t="shared" si="16"/>
        <v>6.2200000000000006</v>
      </c>
      <c r="O74" s="167">
        <f t="shared" si="16"/>
        <v>2.64</v>
      </c>
      <c r="P74" s="167">
        <f t="shared" si="16"/>
        <v>3.6999999999999997</v>
      </c>
      <c r="Q74" s="167">
        <f t="shared" si="16"/>
        <v>4.08</v>
      </c>
    </row>
    <row r="75" spans="3:17">
      <c r="C75" s="48"/>
      <c r="D75" s="52"/>
      <c r="E75" s="32"/>
      <c r="F75" s="29" t="s">
        <v>3</v>
      </c>
      <c r="H75" s="29">
        <v>225</v>
      </c>
      <c r="I75" s="167">
        <f t="shared" ref="I75:Q75" si="17">I127+I179</f>
        <v>2.37</v>
      </c>
      <c r="J75" s="167">
        <f t="shared" si="17"/>
        <v>4.53</v>
      </c>
      <c r="K75" s="167">
        <f t="shared" si="17"/>
        <v>4.9400000000000004</v>
      </c>
      <c r="L75" s="167">
        <f t="shared" si="17"/>
        <v>2.67</v>
      </c>
      <c r="M75" s="167">
        <f t="shared" si="17"/>
        <v>5.32</v>
      </c>
      <c r="N75" s="167">
        <f t="shared" si="17"/>
        <v>5.8699999999999992</v>
      </c>
      <c r="O75" s="167">
        <f t="shared" si="17"/>
        <v>2.6</v>
      </c>
      <c r="P75" s="167">
        <f t="shared" si="17"/>
        <v>3.6999999999999997</v>
      </c>
      <c r="Q75" s="167">
        <f t="shared" si="17"/>
        <v>4.07</v>
      </c>
    </row>
    <row r="76" spans="3:17">
      <c r="C76" s="48"/>
      <c r="D76" s="52"/>
      <c r="E76" s="30" t="s">
        <v>2</v>
      </c>
      <c r="F76" s="29" t="s">
        <v>2</v>
      </c>
      <c r="H76" s="29">
        <v>233</v>
      </c>
      <c r="I76" s="167">
        <f t="shared" ref="I76:Q76" si="18">I128+I180</f>
        <v>3.5100000000000002</v>
      </c>
      <c r="J76" s="167">
        <f t="shared" si="18"/>
        <v>4.87</v>
      </c>
      <c r="K76" s="167">
        <f t="shared" si="18"/>
        <v>5.6899999999999995</v>
      </c>
      <c r="L76" s="167">
        <f t="shared" si="18"/>
        <v>3.89</v>
      </c>
      <c r="M76" s="167">
        <f t="shared" si="18"/>
        <v>5.69</v>
      </c>
      <c r="N76" s="167">
        <f t="shared" si="18"/>
        <v>6.66</v>
      </c>
      <c r="O76" s="167">
        <f t="shared" si="18"/>
        <v>2.6</v>
      </c>
      <c r="P76" s="167">
        <f t="shared" si="18"/>
        <v>3.6799999999999997</v>
      </c>
      <c r="Q76" s="167">
        <f t="shared" si="18"/>
        <v>4.07</v>
      </c>
    </row>
    <row r="77" spans="3:17">
      <c r="C77" s="48"/>
      <c r="D77" s="52"/>
      <c r="E77" s="31"/>
      <c r="F77" s="29" t="s">
        <v>47</v>
      </c>
      <c r="H77" s="29">
        <v>234</v>
      </c>
      <c r="I77" s="167">
        <f t="shared" ref="I77:Q77" si="19">I129+I181</f>
        <v>2.94</v>
      </c>
      <c r="J77" s="167">
        <f t="shared" si="19"/>
        <v>4.3</v>
      </c>
      <c r="K77" s="167">
        <f t="shared" si="19"/>
        <v>4.83</v>
      </c>
      <c r="L77" s="167">
        <f t="shared" si="19"/>
        <v>3.3000000000000003</v>
      </c>
      <c r="M77" s="167">
        <f t="shared" si="19"/>
        <v>5.09</v>
      </c>
      <c r="N77" s="167">
        <f t="shared" si="19"/>
        <v>5.76</v>
      </c>
      <c r="O77" s="167">
        <f t="shared" si="19"/>
        <v>2.6</v>
      </c>
      <c r="P77" s="167">
        <f t="shared" si="19"/>
        <v>3.6799999999999997</v>
      </c>
      <c r="Q77" s="167">
        <f t="shared" si="19"/>
        <v>4.05</v>
      </c>
    </row>
    <row r="78" spans="3:17">
      <c r="C78" s="48"/>
      <c r="D78" s="52"/>
      <c r="E78" s="32"/>
      <c r="F78" s="29" t="s">
        <v>3</v>
      </c>
      <c r="H78" s="29">
        <v>235</v>
      </c>
      <c r="I78" s="167">
        <f t="shared" ref="I78:Q78" si="20">I130+I182</f>
        <v>2.37</v>
      </c>
      <c r="J78" s="167">
        <f t="shared" si="20"/>
        <v>4.08</v>
      </c>
      <c r="K78" s="167">
        <f t="shared" si="20"/>
        <v>4.6500000000000004</v>
      </c>
      <c r="L78" s="167">
        <f t="shared" si="20"/>
        <v>2.7</v>
      </c>
      <c r="M78" s="167">
        <f t="shared" si="20"/>
        <v>4.87</v>
      </c>
      <c r="N78" s="167">
        <f t="shared" si="20"/>
        <v>5.5699999999999994</v>
      </c>
      <c r="O78" s="167">
        <f t="shared" si="20"/>
        <v>2.6</v>
      </c>
      <c r="P78" s="167">
        <f t="shared" si="20"/>
        <v>3.6599999999999997</v>
      </c>
      <c r="Q78" s="167">
        <f t="shared" si="20"/>
        <v>4.05</v>
      </c>
    </row>
    <row r="79" spans="3:17">
      <c r="C79" s="48"/>
      <c r="D79" s="52"/>
      <c r="E79" s="30" t="s">
        <v>47</v>
      </c>
      <c r="F79" s="29" t="s">
        <v>2</v>
      </c>
      <c r="H79" s="29">
        <v>243</v>
      </c>
      <c r="I79" s="167">
        <f t="shared" ref="I79:Q79" si="21">I131+I183</f>
        <v>3.5100000000000002</v>
      </c>
      <c r="J79" s="167">
        <f t="shared" si="21"/>
        <v>4.6500000000000004</v>
      </c>
      <c r="K79" s="167">
        <f t="shared" si="21"/>
        <v>5.4</v>
      </c>
      <c r="L79" s="167">
        <f t="shared" si="21"/>
        <v>3.89</v>
      </c>
      <c r="M79" s="167">
        <f t="shared" si="21"/>
        <v>5.46</v>
      </c>
      <c r="N79" s="167">
        <f t="shared" si="21"/>
        <v>6.37</v>
      </c>
      <c r="O79" s="167">
        <f t="shared" si="21"/>
        <v>2.6</v>
      </c>
      <c r="P79" s="167">
        <f t="shared" si="21"/>
        <v>3.6599999999999997</v>
      </c>
      <c r="Q79" s="167">
        <f t="shared" si="21"/>
        <v>4.05</v>
      </c>
    </row>
    <row r="80" spans="3:17">
      <c r="C80" s="48"/>
      <c r="D80" s="52"/>
      <c r="E80" s="31"/>
      <c r="F80" s="29" t="s">
        <v>47</v>
      </c>
      <c r="H80" s="29">
        <v>244</v>
      </c>
      <c r="I80" s="167">
        <f t="shared" ref="I80:Q80" si="22">I132+I184</f>
        <v>2.94</v>
      </c>
      <c r="J80" s="167">
        <f t="shared" si="22"/>
        <v>4.08</v>
      </c>
      <c r="K80" s="167">
        <f t="shared" si="22"/>
        <v>4.6900000000000004</v>
      </c>
      <c r="L80" s="167">
        <f t="shared" si="22"/>
        <v>3.3000000000000003</v>
      </c>
      <c r="M80" s="167">
        <f t="shared" si="22"/>
        <v>4.87</v>
      </c>
      <c r="N80" s="167">
        <f t="shared" si="22"/>
        <v>5.62</v>
      </c>
      <c r="O80" s="167">
        <f t="shared" si="22"/>
        <v>2.6</v>
      </c>
      <c r="P80" s="167">
        <f t="shared" si="22"/>
        <v>3.6599999999999997</v>
      </c>
      <c r="Q80" s="167">
        <f t="shared" si="22"/>
        <v>4.04</v>
      </c>
    </row>
    <row r="81" spans="3:17">
      <c r="C81" s="49"/>
      <c r="D81" s="53"/>
      <c r="E81" s="32"/>
      <c r="F81" s="29" t="s">
        <v>3</v>
      </c>
      <c r="H81" s="29">
        <v>245</v>
      </c>
      <c r="I81" s="167">
        <f t="shared" ref="I81:Q81" si="23">I133+I185</f>
        <v>2.37</v>
      </c>
      <c r="J81" s="167">
        <f t="shared" si="23"/>
        <v>4.08</v>
      </c>
      <c r="K81" s="167">
        <f t="shared" si="23"/>
        <v>4.5</v>
      </c>
      <c r="L81" s="167">
        <f t="shared" si="23"/>
        <v>2.7</v>
      </c>
      <c r="M81" s="167">
        <f t="shared" si="23"/>
        <v>4.87</v>
      </c>
      <c r="N81" s="167">
        <f t="shared" si="23"/>
        <v>5.41</v>
      </c>
      <c r="O81" s="167">
        <f t="shared" si="23"/>
        <v>2.6</v>
      </c>
      <c r="P81" s="167">
        <f t="shared" si="23"/>
        <v>3.6599999999999997</v>
      </c>
      <c r="Q81" s="167">
        <f t="shared" si="23"/>
        <v>4.04</v>
      </c>
    </row>
    <row r="82" spans="3:17">
      <c r="C82" s="54" t="s">
        <v>2</v>
      </c>
      <c r="D82" s="51"/>
      <c r="E82" s="30" t="s">
        <v>1</v>
      </c>
      <c r="F82" s="29" t="s">
        <v>2</v>
      </c>
      <c r="H82" s="29">
        <v>313</v>
      </c>
      <c r="I82" s="167">
        <f t="shared" ref="I82:Q82" si="24">I134+I186</f>
        <v>3.2600000000000002</v>
      </c>
      <c r="J82" s="167">
        <f t="shared" si="24"/>
        <v>4.6899999999999995</v>
      </c>
      <c r="K82" s="167">
        <f t="shared" si="24"/>
        <v>5.5299999999999994</v>
      </c>
      <c r="L82" s="167">
        <f t="shared" si="24"/>
        <v>3.6</v>
      </c>
      <c r="M82" s="167">
        <f t="shared" si="24"/>
        <v>5.47</v>
      </c>
      <c r="N82" s="167">
        <f t="shared" si="24"/>
        <v>6.47</v>
      </c>
      <c r="O82" s="167">
        <f t="shared" si="24"/>
        <v>2.67</v>
      </c>
      <c r="P82" s="167">
        <f t="shared" si="24"/>
        <v>3.73</v>
      </c>
      <c r="Q82" s="167">
        <f t="shared" si="24"/>
        <v>4.12</v>
      </c>
    </row>
    <row r="83" spans="3:17">
      <c r="C83" s="48"/>
      <c r="D83" s="52"/>
      <c r="E83" s="31"/>
      <c r="F83" s="29" t="s">
        <v>47</v>
      </c>
      <c r="H83" s="29">
        <v>314</v>
      </c>
      <c r="I83" s="167">
        <f t="shared" ref="I83:Q83" si="25">I135+I187</f>
        <v>3.2600000000000002</v>
      </c>
      <c r="J83" s="167">
        <f t="shared" si="25"/>
        <v>4.6899999999999995</v>
      </c>
      <c r="K83" s="167">
        <f t="shared" si="25"/>
        <v>5.16</v>
      </c>
      <c r="L83" s="167">
        <f t="shared" si="25"/>
        <v>3.6</v>
      </c>
      <c r="M83" s="167">
        <f t="shared" si="25"/>
        <v>5.47</v>
      </c>
      <c r="N83" s="167">
        <f t="shared" si="25"/>
        <v>6.07</v>
      </c>
      <c r="O83" s="167">
        <f t="shared" si="25"/>
        <v>2.67</v>
      </c>
      <c r="P83" s="167">
        <f t="shared" si="25"/>
        <v>3.73</v>
      </c>
      <c r="Q83" s="167">
        <f t="shared" si="25"/>
        <v>4.12</v>
      </c>
    </row>
    <row r="84" spans="3:17">
      <c r="C84" s="48"/>
      <c r="D84" s="52"/>
      <c r="E84" s="32"/>
      <c r="F84" s="29" t="s">
        <v>3</v>
      </c>
      <c r="H84" s="29">
        <v>315</v>
      </c>
      <c r="I84" s="167">
        <f t="shared" ref="I84:Q84" si="26">I136+I188</f>
        <v>3.2600000000000002</v>
      </c>
      <c r="J84" s="167">
        <f t="shared" si="26"/>
        <v>4.41</v>
      </c>
      <c r="K84" s="167">
        <f t="shared" si="26"/>
        <v>5.16</v>
      </c>
      <c r="L84" s="167">
        <f t="shared" si="26"/>
        <v>3.6</v>
      </c>
      <c r="M84" s="167">
        <f t="shared" si="26"/>
        <v>5.17</v>
      </c>
      <c r="N84" s="167">
        <f t="shared" si="26"/>
        <v>6.07</v>
      </c>
      <c r="O84" s="167">
        <f t="shared" si="26"/>
        <v>2.67</v>
      </c>
      <c r="P84" s="167">
        <f t="shared" si="26"/>
        <v>3.73</v>
      </c>
      <c r="Q84" s="167">
        <f t="shared" si="26"/>
        <v>4.12</v>
      </c>
    </row>
    <row r="85" spans="3:17">
      <c r="C85" s="48"/>
      <c r="D85" s="52"/>
      <c r="E85" s="30" t="s">
        <v>46</v>
      </c>
      <c r="F85" s="29" t="s">
        <v>2</v>
      </c>
      <c r="H85" s="29">
        <v>323</v>
      </c>
      <c r="I85" s="167">
        <f t="shared" ref="I85:Q85" si="27">I137+I189</f>
        <v>3.2600000000000002</v>
      </c>
      <c r="J85" s="167">
        <f t="shared" si="27"/>
        <v>4.6899999999999995</v>
      </c>
      <c r="K85" s="167">
        <f t="shared" si="27"/>
        <v>5.5299999999999994</v>
      </c>
      <c r="L85" s="167">
        <f t="shared" si="27"/>
        <v>3.6</v>
      </c>
      <c r="M85" s="167">
        <f t="shared" si="27"/>
        <v>5.47</v>
      </c>
      <c r="N85" s="167">
        <f t="shared" si="27"/>
        <v>6.47</v>
      </c>
      <c r="O85" s="167">
        <f t="shared" si="27"/>
        <v>2.67</v>
      </c>
      <c r="P85" s="167">
        <f t="shared" si="27"/>
        <v>3.73</v>
      </c>
      <c r="Q85" s="167">
        <f t="shared" si="27"/>
        <v>4.12</v>
      </c>
    </row>
    <row r="86" spans="3:17">
      <c r="C86" s="48"/>
      <c r="D86" s="52"/>
      <c r="E86" s="31"/>
      <c r="F86" s="29" t="s">
        <v>47</v>
      </c>
      <c r="H86" s="29">
        <v>324</v>
      </c>
      <c r="I86" s="167">
        <f t="shared" ref="I86:Q86" si="28">I138+I190</f>
        <v>2.8200000000000003</v>
      </c>
      <c r="J86" s="167">
        <f t="shared" si="28"/>
        <v>4.24</v>
      </c>
      <c r="K86" s="167">
        <f t="shared" si="28"/>
        <v>4.7200000000000006</v>
      </c>
      <c r="L86" s="167">
        <f t="shared" si="28"/>
        <v>3.15</v>
      </c>
      <c r="M86" s="167">
        <f t="shared" si="28"/>
        <v>5.0199999999999996</v>
      </c>
      <c r="N86" s="167">
        <f t="shared" si="28"/>
        <v>5.6199999999999992</v>
      </c>
      <c r="O86" s="167">
        <f t="shared" si="28"/>
        <v>2.64</v>
      </c>
      <c r="P86" s="167">
        <f t="shared" si="28"/>
        <v>3.6999999999999997</v>
      </c>
      <c r="Q86" s="167">
        <f t="shared" si="28"/>
        <v>4.08</v>
      </c>
    </row>
    <row r="87" spans="3:17">
      <c r="C87" s="48"/>
      <c r="D87" s="52"/>
      <c r="E87" s="32"/>
      <c r="F87" s="29" t="s">
        <v>3</v>
      </c>
      <c r="H87" s="29">
        <v>325</v>
      </c>
      <c r="I87" s="167">
        <f t="shared" ref="I87:Q87" si="29">I139+I191</f>
        <v>2.37</v>
      </c>
      <c r="J87" s="167">
        <f t="shared" si="29"/>
        <v>3.96</v>
      </c>
      <c r="K87" s="167">
        <f t="shared" si="29"/>
        <v>4.57</v>
      </c>
      <c r="L87" s="167">
        <f t="shared" si="29"/>
        <v>2.7</v>
      </c>
      <c r="M87" s="167">
        <f t="shared" si="29"/>
        <v>4.72</v>
      </c>
      <c r="N87" s="167">
        <f t="shared" si="29"/>
        <v>5.47</v>
      </c>
      <c r="O87" s="167">
        <f t="shared" si="29"/>
        <v>2.6</v>
      </c>
      <c r="P87" s="167">
        <f t="shared" si="29"/>
        <v>3.6999999999999997</v>
      </c>
      <c r="Q87" s="167">
        <f t="shared" si="29"/>
        <v>4.07</v>
      </c>
    </row>
    <row r="88" spans="3:17">
      <c r="C88" s="48"/>
      <c r="D88" s="52"/>
      <c r="E88" s="30" t="s">
        <v>2</v>
      </c>
      <c r="F88" s="29" t="s">
        <v>2</v>
      </c>
      <c r="H88" s="29">
        <v>333</v>
      </c>
      <c r="I88" s="167">
        <f t="shared" ref="I88:Q88" si="30">I140+I192</f>
        <v>2.37</v>
      </c>
      <c r="J88" s="167">
        <f t="shared" si="30"/>
        <v>4.0199999999999996</v>
      </c>
      <c r="K88" s="167">
        <f t="shared" si="30"/>
        <v>4.9400000000000004</v>
      </c>
      <c r="L88" s="167">
        <f t="shared" si="30"/>
        <v>2.7</v>
      </c>
      <c r="M88" s="167">
        <f t="shared" si="30"/>
        <v>4.79</v>
      </c>
      <c r="N88" s="167">
        <f t="shared" si="30"/>
        <v>5.8699999999999992</v>
      </c>
      <c r="O88" s="167">
        <f t="shared" si="30"/>
        <v>2.6</v>
      </c>
      <c r="P88" s="167">
        <f t="shared" si="30"/>
        <v>3.6799999999999997</v>
      </c>
      <c r="Q88" s="167">
        <f t="shared" si="30"/>
        <v>4.07</v>
      </c>
    </row>
    <row r="89" spans="3:17">
      <c r="C89" s="48"/>
      <c r="D89" s="52"/>
      <c r="E89" s="31"/>
      <c r="F89" s="29" t="s">
        <v>47</v>
      </c>
      <c r="H89" s="29">
        <v>334</v>
      </c>
      <c r="I89" s="167">
        <f t="shared" ref="I89:Q89" si="31">I141+I193</f>
        <v>2.37</v>
      </c>
      <c r="J89" s="167">
        <f t="shared" si="31"/>
        <v>4.0199999999999996</v>
      </c>
      <c r="K89" s="167">
        <f t="shared" si="31"/>
        <v>4.2799999999999994</v>
      </c>
      <c r="L89" s="167">
        <f t="shared" si="31"/>
        <v>2.7</v>
      </c>
      <c r="M89" s="167">
        <f t="shared" si="31"/>
        <v>4.79</v>
      </c>
      <c r="N89" s="167">
        <f t="shared" si="31"/>
        <v>5.17</v>
      </c>
      <c r="O89" s="167">
        <f t="shared" si="31"/>
        <v>2.6</v>
      </c>
      <c r="P89" s="167">
        <f t="shared" si="31"/>
        <v>3.6799999999999997</v>
      </c>
      <c r="Q89" s="167">
        <f t="shared" si="31"/>
        <v>4.05</v>
      </c>
    </row>
    <row r="90" spans="3:17">
      <c r="C90" s="48"/>
      <c r="D90" s="52"/>
      <c r="E90" s="32"/>
      <c r="F90" s="29" t="s">
        <v>3</v>
      </c>
      <c r="H90" s="29">
        <v>335</v>
      </c>
      <c r="I90" s="167">
        <f t="shared" ref="I90:Q90" si="32">I142+I194</f>
        <v>2.37</v>
      </c>
      <c r="J90" s="167">
        <f t="shared" si="32"/>
        <v>3.5300000000000002</v>
      </c>
      <c r="K90" s="167">
        <f t="shared" si="32"/>
        <v>4.2799999999999994</v>
      </c>
      <c r="L90" s="167">
        <f t="shared" si="32"/>
        <v>2.7</v>
      </c>
      <c r="M90" s="167">
        <f t="shared" si="32"/>
        <v>4.26</v>
      </c>
      <c r="N90" s="167">
        <f t="shared" si="32"/>
        <v>5.17</v>
      </c>
      <c r="O90" s="167">
        <f t="shared" si="32"/>
        <v>2.6</v>
      </c>
      <c r="P90" s="167">
        <f t="shared" si="32"/>
        <v>3.6599999999999997</v>
      </c>
      <c r="Q90" s="167">
        <f t="shared" si="32"/>
        <v>4.05</v>
      </c>
    </row>
    <row r="91" spans="3:17">
      <c r="C91" s="48"/>
      <c r="D91" s="52"/>
      <c r="E91" s="30" t="s">
        <v>47</v>
      </c>
      <c r="F91" s="29" t="s">
        <v>2</v>
      </c>
      <c r="H91" s="29">
        <v>343</v>
      </c>
      <c r="I91" s="167">
        <f t="shared" ref="I91:Q91" si="33">I143+I195</f>
        <v>2.37</v>
      </c>
      <c r="J91" s="167">
        <f t="shared" si="33"/>
        <v>3.8</v>
      </c>
      <c r="K91" s="167">
        <f t="shared" si="33"/>
        <v>4.6500000000000004</v>
      </c>
      <c r="L91" s="167">
        <f t="shared" si="33"/>
        <v>2.7</v>
      </c>
      <c r="M91" s="167">
        <f t="shared" si="33"/>
        <v>4.5600000000000005</v>
      </c>
      <c r="N91" s="167">
        <f t="shared" si="33"/>
        <v>5.5699999999999994</v>
      </c>
      <c r="O91" s="167">
        <f t="shared" si="33"/>
        <v>2.6</v>
      </c>
      <c r="P91" s="167">
        <f t="shared" si="33"/>
        <v>3.6599999999999997</v>
      </c>
      <c r="Q91" s="167">
        <f t="shared" si="33"/>
        <v>4.05</v>
      </c>
    </row>
    <row r="92" spans="3:17">
      <c r="C92" s="48"/>
      <c r="D92" s="52"/>
      <c r="E92" s="31"/>
      <c r="F92" s="29" t="s">
        <v>47</v>
      </c>
      <c r="H92" s="29">
        <v>344</v>
      </c>
      <c r="I92" s="167">
        <f t="shared" ref="I92:Q92" si="34">I144+I196</f>
        <v>2.37</v>
      </c>
      <c r="J92" s="167">
        <f t="shared" si="34"/>
        <v>3.8</v>
      </c>
      <c r="K92" s="167">
        <f t="shared" si="34"/>
        <v>4.12</v>
      </c>
      <c r="L92" s="167">
        <f t="shared" si="34"/>
        <v>2.7</v>
      </c>
      <c r="M92" s="167">
        <f t="shared" si="34"/>
        <v>4.5600000000000005</v>
      </c>
      <c r="N92" s="167">
        <f t="shared" si="34"/>
        <v>5.0200000000000005</v>
      </c>
      <c r="O92" s="167">
        <f t="shared" si="34"/>
        <v>2.6</v>
      </c>
      <c r="P92" s="167">
        <f t="shared" si="34"/>
        <v>3.6599999999999997</v>
      </c>
      <c r="Q92" s="167">
        <f t="shared" si="34"/>
        <v>4.04</v>
      </c>
    </row>
    <row r="93" spans="3:17">
      <c r="C93" s="49"/>
      <c r="D93" s="53"/>
      <c r="E93" s="32"/>
      <c r="F93" s="29" t="s">
        <v>3</v>
      </c>
      <c r="H93" s="29">
        <v>345</v>
      </c>
      <c r="I93" s="167">
        <f t="shared" ref="I93:Q93" si="35">I145+I197</f>
        <v>2.37</v>
      </c>
      <c r="J93" s="167">
        <f t="shared" si="35"/>
        <v>3.5300000000000002</v>
      </c>
      <c r="K93" s="167">
        <f t="shared" si="35"/>
        <v>4.12</v>
      </c>
      <c r="L93" s="167">
        <f t="shared" si="35"/>
        <v>2.7</v>
      </c>
      <c r="M93" s="167">
        <f t="shared" si="35"/>
        <v>4.26</v>
      </c>
      <c r="N93" s="167">
        <f t="shared" si="35"/>
        <v>5.0200000000000005</v>
      </c>
      <c r="O93" s="167">
        <f t="shared" si="35"/>
        <v>2.6</v>
      </c>
      <c r="P93" s="167">
        <f t="shared" si="35"/>
        <v>3.6599999999999997</v>
      </c>
      <c r="Q93" s="167">
        <f t="shared" si="35"/>
        <v>4.04</v>
      </c>
    </row>
    <row r="94" spans="3:17">
      <c r="C94" s="54" t="s">
        <v>47</v>
      </c>
      <c r="D94" s="51"/>
      <c r="E94" s="30" t="s">
        <v>1</v>
      </c>
      <c r="F94" s="29" t="s">
        <v>2</v>
      </c>
      <c r="H94" s="29">
        <v>413</v>
      </c>
      <c r="I94" s="167">
        <f t="shared" ref="I94:Q94" si="36">I146+I198</f>
        <v>3.2600000000000002</v>
      </c>
      <c r="J94" s="167">
        <f t="shared" si="36"/>
        <v>4.41</v>
      </c>
      <c r="K94" s="167">
        <f t="shared" si="36"/>
        <v>5.16</v>
      </c>
      <c r="L94" s="167">
        <f t="shared" si="36"/>
        <v>3.6</v>
      </c>
      <c r="M94" s="167">
        <f t="shared" si="36"/>
        <v>5.17</v>
      </c>
      <c r="N94" s="167">
        <f t="shared" si="36"/>
        <v>6.07</v>
      </c>
      <c r="O94" s="167">
        <f t="shared" si="36"/>
        <v>2.67</v>
      </c>
      <c r="P94" s="167">
        <f t="shared" si="36"/>
        <v>3.73</v>
      </c>
      <c r="Q94" s="167">
        <f t="shared" si="36"/>
        <v>4.12</v>
      </c>
    </row>
    <row r="95" spans="3:17">
      <c r="C95" s="48"/>
      <c r="D95" s="52"/>
      <c r="E95" s="31"/>
      <c r="F95" s="29" t="s">
        <v>47</v>
      </c>
      <c r="H95" s="29">
        <v>414</v>
      </c>
      <c r="I95" s="167">
        <f t="shared" ref="I95:Q95" si="37">I147+I199</f>
        <v>3.2600000000000002</v>
      </c>
      <c r="J95" s="167">
        <f t="shared" si="37"/>
        <v>4.41</v>
      </c>
      <c r="K95" s="167">
        <f t="shared" si="37"/>
        <v>4.97</v>
      </c>
      <c r="L95" s="167">
        <f t="shared" si="37"/>
        <v>3.6</v>
      </c>
      <c r="M95" s="167">
        <f t="shared" si="37"/>
        <v>5.17</v>
      </c>
      <c r="N95" s="167">
        <f t="shared" si="37"/>
        <v>5.87</v>
      </c>
      <c r="O95" s="167">
        <f t="shared" si="37"/>
        <v>2.67</v>
      </c>
      <c r="P95" s="167">
        <f t="shared" si="37"/>
        <v>3.73</v>
      </c>
      <c r="Q95" s="167">
        <f t="shared" si="37"/>
        <v>4.12</v>
      </c>
    </row>
    <row r="96" spans="3:17">
      <c r="C96" s="48"/>
      <c r="D96" s="52"/>
      <c r="E96" s="32"/>
      <c r="F96" s="29" t="s">
        <v>3</v>
      </c>
      <c r="H96" s="29">
        <v>415</v>
      </c>
      <c r="I96" s="167">
        <f t="shared" ref="I96:Q96" si="38">I148+I200</f>
        <v>3.2600000000000002</v>
      </c>
      <c r="J96" s="167">
        <f t="shared" si="38"/>
        <v>4.41</v>
      </c>
      <c r="K96" s="167">
        <f t="shared" si="38"/>
        <v>4.97</v>
      </c>
      <c r="L96" s="167">
        <f t="shared" si="38"/>
        <v>3.6</v>
      </c>
      <c r="M96" s="167">
        <f t="shared" si="38"/>
        <v>5.17</v>
      </c>
      <c r="N96" s="167">
        <f t="shared" si="38"/>
        <v>5.87</v>
      </c>
      <c r="O96" s="167">
        <f t="shared" si="38"/>
        <v>2.67</v>
      </c>
      <c r="P96" s="167">
        <f t="shared" si="38"/>
        <v>3.73</v>
      </c>
      <c r="Q96" s="167">
        <f t="shared" si="38"/>
        <v>4.12</v>
      </c>
    </row>
    <row r="97" spans="3:21">
      <c r="C97" s="48"/>
      <c r="D97" s="52"/>
      <c r="E97" s="30" t="s">
        <v>46</v>
      </c>
      <c r="F97" s="29" t="s">
        <v>2</v>
      </c>
      <c r="H97" s="29">
        <v>423</v>
      </c>
      <c r="I97" s="167">
        <f t="shared" ref="I97:Q97" si="39">I149+I201</f>
        <v>3.2600000000000002</v>
      </c>
      <c r="J97" s="167">
        <f t="shared" si="39"/>
        <v>4.41</v>
      </c>
      <c r="K97" s="167">
        <f t="shared" si="39"/>
        <v>5.16</v>
      </c>
      <c r="L97" s="167">
        <f t="shared" si="39"/>
        <v>3.6</v>
      </c>
      <c r="M97" s="167">
        <f t="shared" si="39"/>
        <v>5.17</v>
      </c>
      <c r="N97" s="167">
        <f t="shared" si="39"/>
        <v>6.07</v>
      </c>
      <c r="O97" s="167">
        <f t="shared" si="39"/>
        <v>2.67</v>
      </c>
      <c r="P97" s="167">
        <f t="shared" si="39"/>
        <v>3.73</v>
      </c>
      <c r="Q97" s="167">
        <f t="shared" si="39"/>
        <v>4.12</v>
      </c>
    </row>
    <row r="98" spans="3:21">
      <c r="C98" s="48"/>
      <c r="D98" s="52"/>
      <c r="E98" s="31"/>
      <c r="F98" s="29" t="s">
        <v>47</v>
      </c>
      <c r="H98" s="29">
        <v>424</v>
      </c>
      <c r="I98" s="167">
        <f t="shared" ref="I98:Q98" si="40">I150+I202</f>
        <v>2.8200000000000003</v>
      </c>
      <c r="J98" s="167">
        <f t="shared" si="40"/>
        <v>3.96</v>
      </c>
      <c r="K98" s="167">
        <f t="shared" si="40"/>
        <v>4.53</v>
      </c>
      <c r="L98" s="167">
        <f t="shared" si="40"/>
        <v>3.15</v>
      </c>
      <c r="M98" s="167">
        <f t="shared" si="40"/>
        <v>4.72</v>
      </c>
      <c r="N98" s="167">
        <f t="shared" si="40"/>
        <v>5.42</v>
      </c>
      <c r="O98" s="167">
        <f t="shared" si="40"/>
        <v>2.64</v>
      </c>
      <c r="P98" s="167">
        <f t="shared" si="40"/>
        <v>3.6999999999999997</v>
      </c>
      <c r="Q98" s="167">
        <f t="shared" si="40"/>
        <v>4.08</v>
      </c>
      <c r="T98" s="213"/>
      <c r="U98" s="213"/>
    </row>
    <row r="99" spans="3:21">
      <c r="C99" s="48"/>
      <c r="D99" s="52"/>
      <c r="E99" s="32"/>
      <c r="F99" s="29" t="s">
        <v>3</v>
      </c>
      <c r="H99" s="29">
        <v>425</v>
      </c>
      <c r="I99" s="167">
        <f t="shared" ref="I99:Q99" si="41">I151+I203</f>
        <v>2.37</v>
      </c>
      <c r="J99" s="167">
        <f t="shared" si="41"/>
        <v>3.96</v>
      </c>
      <c r="K99" s="167">
        <f t="shared" si="41"/>
        <v>4.38</v>
      </c>
      <c r="L99" s="167">
        <f t="shared" si="41"/>
        <v>2.7</v>
      </c>
      <c r="M99" s="167">
        <f t="shared" si="41"/>
        <v>4.72</v>
      </c>
      <c r="N99" s="167">
        <f t="shared" si="41"/>
        <v>5.26</v>
      </c>
      <c r="O99" s="167">
        <f t="shared" si="41"/>
        <v>2.6</v>
      </c>
      <c r="P99" s="167">
        <f t="shared" si="41"/>
        <v>3.6999999999999997</v>
      </c>
      <c r="Q99" s="167">
        <f t="shared" si="41"/>
        <v>4.07</v>
      </c>
      <c r="T99" s="213"/>
      <c r="U99" s="213"/>
    </row>
    <row r="100" spans="3:21">
      <c r="C100" s="48"/>
      <c r="D100" s="52"/>
      <c r="E100" s="30" t="s">
        <v>2</v>
      </c>
      <c r="F100" s="29" t="s">
        <v>2</v>
      </c>
      <c r="H100" s="29">
        <v>433</v>
      </c>
      <c r="I100" s="167">
        <f t="shared" ref="I100:Q100" si="42">I152+I204</f>
        <v>2.37</v>
      </c>
      <c r="J100" s="167">
        <f t="shared" si="42"/>
        <v>3.74</v>
      </c>
      <c r="K100" s="167">
        <f t="shared" si="42"/>
        <v>4.57</v>
      </c>
      <c r="L100" s="167">
        <f t="shared" si="42"/>
        <v>2.7</v>
      </c>
      <c r="M100" s="167">
        <f t="shared" si="42"/>
        <v>4.49</v>
      </c>
      <c r="N100" s="167">
        <f t="shared" si="42"/>
        <v>5.47</v>
      </c>
      <c r="O100" s="167">
        <f t="shared" si="42"/>
        <v>2.6</v>
      </c>
      <c r="P100" s="167">
        <f t="shared" si="42"/>
        <v>3.6799999999999997</v>
      </c>
      <c r="Q100" s="167">
        <f t="shared" si="42"/>
        <v>4.07</v>
      </c>
      <c r="T100" s="213"/>
      <c r="U100" s="213"/>
    </row>
    <row r="101" spans="3:21">
      <c r="C101" s="48"/>
      <c r="D101" s="52"/>
      <c r="E101" s="31"/>
      <c r="F101" s="29" t="s">
        <v>47</v>
      </c>
      <c r="H101" s="29">
        <v>434</v>
      </c>
      <c r="I101" s="167">
        <f t="shared" ref="I101:Q101" si="43">I153+I205</f>
        <v>2.37</v>
      </c>
      <c r="J101" s="167">
        <f t="shared" si="43"/>
        <v>3.74</v>
      </c>
      <c r="K101" s="167">
        <f t="shared" si="43"/>
        <v>4.08</v>
      </c>
      <c r="L101" s="167">
        <f t="shared" si="43"/>
        <v>2.7</v>
      </c>
      <c r="M101" s="167">
        <f t="shared" si="43"/>
        <v>4.49</v>
      </c>
      <c r="N101" s="167">
        <f t="shared" si="43"/>
        <v>4.96</v>
      </c>
      <c r="O101" s="167">
        <f t="shared" si="43"/>
        <v>2.6</v>
      </c>
      <c r="P101" s="167">
        <f t="shared" si="43"/>
        <v>3.6799999999999997</v>
      </c>
      <c r="Q101" s="167">
        <f t="shared" si="43"/>
        <v>4.05</v>
      </c>
      <c r="T101" s="213"/>
      <c r="U101" s="213"/>
    </row>
    <row r="102" spans="3:21">
      <c r="C102" s="48"/>
      <c r="D102" s="52"/>
      <c r="E102" s="32"/>
      <c r="F102" s="29" t="s">
        <v>3</v>
      </c>
      <c r="H102" s="29">
        <v>435</v>
      </c>
      <c r="I102" s="167">
        <f t="shared" ref="I102:Q102" si="44">I154+I206</f>
        <v>2.37</v>
      </c>
      <c r="J102" s="167">
        <f t="shared" si="44"/>
        <v>3.5300000000000002</v>
      </c>
      <c r="K102" s="167">
        <f t="shared" si="44"/>
        <v>4.08</v>
      </c>
      <c r="L102" s="167">
        <f t="shared" si="44"/>
        <v>2.7</v>
      </c>
      <c r="M102" s="167">
        <f t="shared" si="44"/>
        <v>4.26</v>
      </c>
      <c r="N102" s="167">
        <f t="shared" si="44"/>
        <v>4.96</v>
      </c>
      <c r="O102" s="167">
        <f t="shared" si="44"/>
        <v>2.6</v>
      </c>
      <c r="P102" s="167">
        <f t="shared" si="44"/>
        <v>3.6599999999999997</v>
      </c>
      <c r="Q102" s="167">
        <f t="shared" si="44"/>
        <v>4.05</v>
      </c>
      <c r="T102" s="213"/>
      <c r="U102" s="213"/>
    </row>
    <row r="103" spans="3:21">
      <c r="C103" s="48"/>
      <c r="D103" s="52"/>
      <c r="E103" s="30" t="s">
        <v>47</v>
      </c>
      <c r="F103" s="29" t="s">
        <v>2</v>
      </c>
      <c r="H103" s="29">
        <v>443</v>
      </c>
      <c r="I103" s="167">
        <f t="shared" ref="I103:Q103" si="45">I155+I207</f>
        <v>2.37</v>
      </c>
      <c r="J103" s="167">
        <f t="shared" si="45"/>
        <v>3.5300000000000002</v>
      </c>
      <c r="K103" s="167">
        <f t="shared" si="45"/>
        <v>4.2799999999999994</v>
      </c>
      <c r="L103" s="167">
        <f t="shared" si="45"/>
        <v>2.7</v>
      </c>
      <c r="M103" s="167">
        <f t="shared" si="45"/>
        <v>4.26</v>
      </c>
      <c r="N103" s="167">
        <f t="shared" si="45"/>
        <v>5.17</v>
      </c>
      <c r="O103" s="167">
        <f t="shared" si="45"/>
        <v>2.6</v>
      </c>
      <c r="P103" s="167">
        <f t="shared" si="45"/>
        <v>3.6599999999999997</v>
      </c>
      <c r="Q103" s="167">
        <f t="shared" si="45"/>
        <v>4.05</v>
      </c>
      <c r="T103" s="213"/>
      <c r="U103" s="213"/>
    </row>
    <row r="104" spans="3:21">
      <c r="C104" s="48"/>
      <c r="D104" s="52"/>
      <c r="E104" s="31"/>
      <c r="F104" s="29" t="s">
        <v>47</v>
      </c>
      <c r="H104" s="29">
        <v>444</v>
      </c>
      <c r="I104" s="167">
        <f t="shared" ref="I104:Q104" si="46">I156+I208</f>
        <v>2.37</v>
      </c>
      <c r="J104" s="167">
        <f t="shared" si="46"/>
        <v>3.5300000000000002</v>
      </c>
      <c r="K104" s="167">
        <f t="shared" si="46"/>
        <v>3.93</v>
      </c>
      <c r="L104" s="167">
        <f t="shared" si="46"/>
        <v>2.7</v>
      </c>
      <c r="M104" s="167">
        <f t="shared" si="46"/>
        <v>4.26</v>
      </c>
      <c r="N104" s="167">
        <f t="shared" si="46"/>
        <v>4.82</v>
      </c>
      <c r="O104" s="167">
        <f t="shared" si="46"/>
        <v>2.6</v>
      </c>
      <c r="P104" s="167">
        <f t="shared" si="46"/>
        <v>3.6599999999999997</v>
      </c>
      <c r="Q104" s="167">
        <f t="shared" si="46"/>
        <v>4.04</v>
      </c>
      <c r="T104" s="213"/>
      <c r="U104" s="213"/>
    </row>
    <row r="105" spans="3:21">
      <c r="C105" s="49"/>
      <c r="D105" s="53"/>
      <c r="E105" s="32"/>
      <c r="F105" s="29" t="s">
        <v>3</v>
      </c>
      <c r="H105" s="29">
        <v>445</v>
      </c>
      <c r="I105" s="167">
        <f t="shared" ref="I105:Q105" si="47">I157+I209</f>
        <v>2.37</v>
      </c>
      <c r="J105" s="167">
        <f t="shared" si="47"/>
        <v>3.5300000000000002</v>
      </c>
      <c r="K105" s="167">
        <f t="shared" si="47"/>
        <v>3.93</v>
      </c>
      <c r="L105" s="167">
        <f t="shared" si="47"/>
        <v>2.7</v>
      </c>
      <c r="M105" s="167">
        <f t="shared" si="47"/>
        <v>4.26</v>
      </c>
      <c r="N105" s="167">
        <f t="shared" si="47"/>
        <v>4.82</v>
      </c>
      <c r="O105" s="167">
        <f t="shared" si="47"/>
        <v>2.6</v>
      </c>
      <c r="P105" s="167">
        <f t="shared" si="47"/>
        <v>3.6599999999999997</v>
      </c>
      <c r="Q105" s="167">
        <f t="shared" si="47"/>
        <v>4.04</v>
      </c>
      <c r="T105" s="213"/>
      <c r="U105" s="213"/>
    </row>
    <row r="106" spans="3:21" hidden="1">
      <c r="T106" s="213"/>
      <c r="U106" s="213"/>
    </row>
    <row r="107" spans="3:21" ht="16.5" hidden="1">
      <c r="C107" s="392" t="s">
        <v>294</v>
      </c>
      <c r="D107" s="35"/>
      <c r="I107" s="377" t="s">
        <v>281</v>
      </c>
      <c r="J107" s="67"/>
      <c r="K107" s="67"/>
      <c r="L107" s="68"/>
      <c r="M107" s="68"/>
      <c r="N107" s="68"/>
      <c r="O107" s="68"/>
      <c r="P107" s="68"/>
      <c r="Q107" s="69"/>
      <c r="T107" s="213"/>
      <c r="U107" s="213"/>
    </row>
    <row r="108" spans="3:21" ht="14.25" hidden="1">
      <c r="C108" s="25"/>
      <c r="D108" s="25"/>
      <c r="E108" s="25"/>
      <c r="F108" s="17" t="s">
        <v>101</v>
      </c>
      <c r="I108" s="378" t="s">
        <v>282</v>
      </c>
      <c r="J108" s="379"/>
      <c r="K108" s="380"/>
      <c r="L108" s="378" t="s">
        <v>283</v>
      </c>
      <c r="M108" s="379"/>
      <c r="N108" s="380"/>
      <c r="O108" s="378" t="s">
        <v>284</v>
      </c>
      <c r="P108" s="379"/>
      <c r="Q108" s="73"/>
      <c r="T108" s="213"/>
      <c r="U108" s="213"/>
    </row>
    <row r="109" spans="3:21" ht="16.5" hidden="1">
      <c r="C109" s="381" t="s">
        <v>287</v>
      </c>
      <c r="D109" s="382"/>
      <c r="E109" s="383" t="s">
        <v>288</v>
      </c>
      <c r="F109" s="384" t="s">
        <v>289</v>
      </c>
      <c r="I109" s="385" t="s">
        <v>220</v>
      </c>
      <c r="J109" s="385" t="s">
        <v>285</v>
      </c>
      <c r="K109" s="385" t="s">
        <v>286</v>
      </c>
      <c r="L109" s="385" t="s">
        <v>220</v>
      </c>
      <c r="M109" s="385" t="s">
        <v>285</v>
      </c>
      <c r="N109" s="385" t="s">
        <v>286</v>
      </c>
      <c r="O109" s="385" t="s">
        <v>220</v>
      </c>
      <c r="P109" s="385" t="s">
        <v>285</v>
      </c>
      <c r="Q109" s="385" t="s">
        <v>286</v>
      </c>
      <c r="T109" s="213"/>
      <c r="U109" s="213"/>
    </row>
    <row r="110" spans="3:21" hidden="1">
      <c r="C110" s="386" t="s">
        <v>1</v>
      </c>
      <c r="D110" s="387"/>
      <c r="E110" s="388" t="s">
        <v>1</v>
      </c>
      <c r="F110" s="389" t="s">
        <v>2</v>
      </c>
      <c r="I110" s="390">
        <v>3.91</v>
      </c>
      <c r="J110" s="390">
        <v>5.21</v>
      </c>
      <c r="K110" s="390">
        <v>6</v>
      </c>
      <c r="L110" s="390">
        <v>4.1100000000000003</v>
      </c>
      <c r="M110" s="390">
        <v>5.94</v>
      </c>
      <c r="N110" s="390">
        <v>6.91</v>
      </c>
      <c r="O110" s="390">
        <v>1.58</v>
      </c>
      <c r="P110" s="390">
        <v>3.14</v>
      </c>
      <c r="Q110" s="390">
        <v>3.7</v>
      </c>
      <c r="T110" s="213"/>
      <c r="U110" s="213"/>
    </row>
    <row r="111" spans="3:21" hidden="1">
      <c r="C111" s="48"/>
      <c r="D111" s="52"/>
      <c r="E111" s="31"/>
      <c r="F111" s="389" t="s">
        <v>47</v>
      </c>
      <c r="I111" s="390">
        <v>3.91</v>
      </c>
      <c r="J111" s="390">
        <v>5.21</v>
      </c>
      <c r="K111" s="390">
        <v>6</v>
      </c>
      <c r="L111" s="390">
        <v>4.1100000000000003</v>
      </c>
      <c r="M111" s="390">
        <v>5.94</v>
      </c>
      <c r="N111" s="390">
        <v>6.91</v>
      </c>
      <c r="O111" s="390">
        <v>1.58</v>
      </c>
      <c r="P111" s="390">
        <v>3.14</v>
      </c>
      <c r="Q111" s="390">
        <v>3.7</v>
      </c>
      <c r="T111" s="213"/>
      <c r="U111" s="213"/>
    </row>
    <row r="112" spans="3:21" hidden="1">
      <c r="C112" s="48"/>
      <c r="D112" s="52"/>
      <c r="E112" s="32"/>
      <c r="F112" s="389" t="s">
        <v>3</v>
      </c>
      <c r="I112" s="390">
        <v>3.91</v>
      </c>
      <c r="J112" s="390">
        <v>5.21</v>
      </c>
      <c r="K112" s="390">
        <v>6</v>
      </c>
      <c r="L112" s="390">
        <v>4.1100000000000003</v>
      </c>
      <c r="M112" s="390">
        <v>5.94</v>
      </c>
      <c r="N112" s="390">
        <v>6.91</v>
      </c>
      <c r="O112" s="390">
        <v>1.58</v>
      </c>
      <c r="P112" s="390">
        <v>3.14</v>
      </c>
      <c r="Q112" s="390">
        <v>3.7</v>
      </c>
      <c r="T112" s="213"/>
      <c r="U112" s="213"/>
    </row>
    <row r="113" spans="3:21" hidden="1">
      <c r="C113" s="48"/>
      <c r="D113" s="52"/>
      <c r="E113" s="388" t="s">
        <v>292</v>
      </c>
      <c r="F113" s="389" t="s">
        <v>291</v>
      </c>
      <c r="I113" s="390">
        <v>3.91</v>
      </c>
      <c r="J113" s="390">
        <v>5.21</v>
      </c>
      <c r="K113" s="390">
        <v>6</v>
      </c>
      <c r="L113" s="390">
        <v>4.1100000000000003</v>
      </c>
      <c r="M113" s="390">
        <v>5.94</v>
      </c>
      <c r="N113" s="390">
        <v>6.91</v>
      </c>
      <c r="O113" s="390">
        <v>1.58</v>
      </c>
      <c r="P113" s="390">
        <v>3.14</v>
      </c>
      <c r="Q113" s="390">
        <v>3.7</v>
      </c>
      <c r="T113" s="213"/>
      <c r="U113" s="213"/>
    </row>
    <row r="114" spans="3:21" hidden="1">
      <c r="C114" s="48"/>
      <c r="D114" s="52"/>
      <c r="E114" s="31"/>
      <c r="F114" s="389" t="s">
        <v>47</v>
      </c>
      <c r="I114" s="390">
        <v>3.48</v>
      </c>
      <c r="J114" s="390">
        <v>4.78</v>
      </c>
      <c r="K114" s="390">
        <v>5.57</v>
      </c>
      <c r="L114" s="390">
        <v>3.67</v>
      </c>
      <c r="M114" s="390">
        <v>5.5</v>
      </c>
      <c r="N114" s="390">
        <v>6.48</v>
      </c>
      <c r="O114" s="390">
        <v>1.55</v>
      </c>
      <c r="P114" s="390">
        <v>3.11</v>
      </c>
      <c r="Q114" s="390">
        <v>3.66</v>
      </c>
      <c r="T114" s="213"/>
      <c r="U114" s="213"/>
    </row>
    <row r="115" spans="3:21" hidden="1">
      <c r="C115" s="48"/>
      <c r="D115" s="52"/>
      <c r="E115" s="32"/>
      <c r="F115" s="389" t="s">
        <v>3</v>
      </c>
      <c r="I115" s="390">
        <v>3.06</v>
      </c>
      <c r="J115" s="390">
        <v>4.78</v>
      </c>
      <c r="K115" s="390">
        <v>5.43</v>
      </c>
      <c r="L115" s="390">
        <v>3.24</v>
      </c>
      <c r="M115" s="390">
        <v>5.5</v>
      </c>
      <c r="N115" s="390">
        <v>6.33</v>
      </c>
      <c r="O115" s="390">
        <v>1.51</v>
      </c>
      <c r="P115" s="390">
        <v>3.11</v>
      </c>
      <c r="Q115" s="390">
        <v>3.65</v>
      </c>
      <c r="T115" s="213"/>
      <c r="U115" s="213"/>
    </row>
    <row r="116" spans="3:21" hidden="1">
      <c r="C116" s="48"/>
      <c r="D116" s="52"/>
      <c r="E116" s="388" t="s">
        <v>291</v>
      </c>
      <c r="F116" s="389" t="s">
        <v>2</v>
      </c>
      <c r="I116" s="390">
        <v>3.06</v>
      </c>
      <c r="J116" s="390">
        <v>4.57</v>
      </c>
      <c r="K116" s="390">
        <v>5.43</v>
      </c>
      <c r="L116" s="390">
        <v>3.24</v>
      </c>
      <c r="M116" s="390">
        <v>5.29</v>
      </c>
      <c r="N116" s="390">
        <v>6.33</v>
      </c>
      <c r="O116" s="390">
        <v>1.51</v>
      </c>
      <c r="P116" s="390">
        <v>3.09</v>
      </c>
      <c r="Q116" s="390">
        <v>3.65</v>
      </c>
      <c r="T116" s="213"/>
      <c r="U116" s="213"/>
    </row>
    <row r="117" spans="3:21" hidden="1">
      <c r="C117" s="48"/>
      <c r="D117" s="52"/>
      <c r="E117" s="31"/>
      <c r="F117" s="389" t="s">
        <v>290</v>
      </c>
      <c r="I117" s="390">
        <v>3.06</v>
      </c>
      <c r="J117" s="390">
        <v>4.57</v>
      </c>
      <c r="K117" s="390">
        <v>5.15</v>
      </c>
      <c r="L117" s="390">
        <v>3.24</v>
      </c>
      <c r="M117" s="390">
        <v>5.29</v>
      </c>
      <c r="N117" s="390">
        <v>6.05</v>
      </c>
      <c r="O117" s="390">
        <v>1.51</v>
      </c>
      <c r="P117" s="390">
        <v>3.09</v>
      </c>
      <c r="Q117" s="390">
        <v>3.63</v>
      </c>
      <c r="T117" s="213"/>
      <c r="U117" s="213"/>
    </row>
    <row r="118" spans="3:21" hidden="1">
      <c r="C118" s="48"/>
      <c r="D118" s="52"/>
      <c r="E118" s="32"/>
      <c r="F118" s="389" t="s">
        <v>3</v>
      </c>
      <c r="I118" s="390">
        <v>3.06</v>
      </c>
      <c r="J118" s="390">
        <v>4.3600000000000003</v>
      </c>
      <c r="K118" s="390">
        <v>5.15</v>
      </c>
      <c r="L118" s="390">
        <v>3.24</v>
      </c>
      <c r="M118" s="390">
        <v>5.07</v>
      </c>
      <c r="N118" s="390">
        <v>6.05</v>
      </c>
      <c r="O118" s="390">
        <v>1.51</v>
      </c>
      <c r="P118" s="390">
        <v>3.07</v>
      </c>
      <c r="Q118" s="390">
        <v>3.63</v>
      </c>
      <c r="T118" s="213"/>
      <c r="U118" s="213"/>
    </row>
    <row r="119" spans="3:21" hidden="1">
      <c r="C119" s="48"/>
      <c r="D119" s="52"/>
      <c r="E119" s="388" t="s">
        <v>47</v>
      </c>
      <c r="F119" s="389" t="s">
        <v>2</v>
      </c>
      <c r="I119" s="390">
        <v>3.06</v>
      </c>
      <c r="J119" s="390">
        <v>4.3600000000000003</v>
      </c>
      <c r="K119" s="390">
        <v>5.15</v>
      </c>
      <c r="L119" s="390">
        <v>3.24</v>
      </c>
      <c r="M119" s="390">
        <v>5.07</v>
      </c>
      <c r="N119" s="390">
        <v>6.05</v>
      </c>
      <c r="O119" s="390">
        <v>1.51</v>
      </c>
      <c r="P119" s="390">
        <v>3.07</v>
      </c>
      <c r="Q119" s="390">
        <v>3.63</v>
      </c>
      <c r="T119" s="213"/>
      <c r="U119" s="213"/>
    </row>
    <row r="120" spans="3:21" hidden="1">
      <c r="C120" s="48"/>
      <c r="D120" s="52"/>
      <c r="E120" s="31"/>
      <c r="F120" s="389" t="s">
        <v>47</v>
      </c>
      <c r="I120" s="390">
        <v>3.06</v>
      </c>
      <c r="J120" s="390">
        <v>4.3600000000000003</v>
      </c>
      <c r="K120" s="390">
        <v>5.01</v>
      </c>
      <c r="L120" s="390">
        <v>3.24</v>
      </c>
      <c r="M120" s="390">
        <v>5.07</v>
      </c>
      <c r="N120" s="390">
        <v>5.9</v>
      </c>
      <c r="O120" s="390">
        <v>1.51</v>
      </c>
      <c r="P120" s="390">
        <v>3.07</v>
      </c>
      <c r="Q120" s="390">
        <v>3.62</v>
      </c>
      <c r="T120" s="213"/>
      <c r="U120" s="213"/>
    </row>
    <row r="121" spans="3:21" hidden="1">
      <c r="C121" s="49"/>
      <c r="D121" s="53"/>
      <c r="E121" s="32"/>
      <c r="F121" s="389" t="s">
        <v>293</v>
      </c>
      <c r="I121" s="390">
        <v>3.06</v>
      </c>
      <c r="J121" s="390">
        <v>4.3600000000000003</v>
      </c>
      <c r="K121" s="390">
        <v>5.01</v>
      </c>
      <c r="L121" s="390">
        <v>3.24</v>
      </c>
      <c r="M121" s="390">
        <v>5.07</v>
      </c>
      <c r="N121" s="390">
        <v>5.9</v>
      </c>
      <c r="O121" s="390">
        <v>1.51</v>
      </c>
      <c r="P121" s="390">
        <v>3.07</v>
      </c>
      <c r="Q121" s="390">
        <v>3.62</v>
      </c>
      <c r="T121" s="213"/>
      <c r="U121" s="213"/>
    </row>
    <row r="122" spans="3:21" hidden="1">
      <c r="C122" s="386" t="s">
        <v>46</v>
      </c>
      <c r="D122" s="387"/>
      <c r="E122" s="388" t="s">
        <v>1</v>
      </c>
      <c r="F122" s="389" t="s">
        <v>2</v>
      </c>
      <c r="I122" s="390">
        <v>3.91</v>
      </c>
      <c r="J122" s="390">
        <v>5.21</v>
      </c>
      <c r="K122" s="390">
        <v>6</v>
      </c>
      <c r="L122" s="390">
        <v>4.1100000000000003</v>
      </c>
      <c r="M122" s="390">
        <v>5.94</v>
      </c>
      <c r="N122" s="390">
        <v>6.91</v>
      </c>
      <c r="O122" s="390">
        <v>1.58</v>
      </c>
      <c r="P122" s="390">
        <v>3.14</v>
      </c>
      <c r="Q122" s="390">
        <v>3.7</v>
      </c>
      <c r="T122" s="213"/>
      <c r="U122" s="213"/>
    </row>
    <row r="123" spans="3:21" hidden="1">
      <c r="C123" s="48"/>
      <c r="D123" s="52"/>
      <c r="E123" s="31"/>
      <c r="F123" s="389" t="s">
        <v>47</v>
      </c>
      <c r="I123" s="390">
        <v>3.36</v>
      </c>
      <c r="J123" s="390">
        <v>4.66</v>
      </c>
      <c r="K123" s="390">
        <v>5.45</v>
      </c>
      <c r="L123" s="390">
        <v>3.52</v>
      </c>
      <c r="M123" s="390">
        <v>5.35</v>
      </c>
      <c r="N123" s="390">
        <v>6.33</v>
      </c>
      <c r="O123" s="390">
        <v>1.58</v>
      </c>
      <c r="P123" s="390">
        <v>3.14</v>
      </c>
      <c r="Q123" s="390">
        <v>3.7</v>
      </c>
      <c r="T123" s="213"/>
      <c r="U123" s="213"/>
    </row>
    <row r="124" spans="3:21" hidden="1">
      <c r="C124" s="48"/>
      <c r="D124" s="52"/>
      <c r="E124" s="32"/>
      <c r="F124" s="389" t="s">
        <v>3</v>
      </c>
      <c r="I124" s="390">
        <v>2.81</v>
      </c>
      <c r="J124" s="390">
        <v>4.66</v>
      </c>
      <c r="K124" s="390">
        <v>5.27</v>
      </c>
      <c r="L124" s="390">
        <v>2.94</v>
      </c>
      <c r="M124" s="390">
        <v>5.35</v>
      </c>
      <c r="N124" s="390">
        <v>6.13</v>
      </c>
      <c r="O124" s="390">
        <v>1.58</v>
      </c>
      <c r="P124" s="390">
        <v>3.14</v>
      </c>
      <c r="Q124" s="390">
        <v>3.7</v>
      </c>
      <c r="T124" s="213"/>
      <c r="U124" s="213"/>
    </row>
    <row r="125" spans="3:21" hidden="1">
      <c r="C125" s="48"/>
      <c r="D125" s="52"/>
      <c r="E125" s="388" t="s">
        <v>46</v>
      </c>
      <c r="F125" s="389" t="s">
        <v>2</v>
      </c>
      <c r="I125" s="390">
        <v>3.91</v>
      </c>
      <c r="J125" s="390">
        <v>5.21</v>
      </c>
      <c r="K125" s="390">
        <v>6</v>
      </c>
      <c r="L125" s="390">
        <v>4.1100000000000003</v>
      </c>
      <c r="M125" s="390">
        <v>5.94</v>
      </c>
      <c r="N125" s="390">
        <v>6.91</v>
      </c>
      <c r="O125" s="390">
        <v>1.58</v>
      </c>
      <c r="P125" s="390">
        <v>3.14</v>
      </c>
      <c r="Q125" s="390">
        <v>3.7</v>
      </c>
      <c r="T125" s="213"/>
      <c r="U125" s="213"/>
    </row>
    <row r="126" spans="3:21" hidden="1">
      <c r="C126" s="48"/>
      <c r="D126" s="52"/>
      <c r="E126" s="31"/>
      <c r="F126" s="389" t="s">
        <v>47</v>
      </c>
      <c r="I126" s="390">
        <v>2.93</v>
      </c>
      <c r="J126" s="390">
        <v>4.24</v>
      </c>
      <c r="K126" s="390">
        <v>5.03</v>
      </c>
      <c r="L126" s="390">
        <v>3.09</v>
      </c>
      <c r="M126" s="390">
        <v>4.92</v>
      </c>
      <c r="N126" s="390">
        <v>5.9</v>
      </c>
      <c r="O126" s="390">
        <v>1.55</v>
      </c>
      <c r="P126" s="390">
        <v>3.11</v>
      </c>
      <c r="Q126" s="390">
        <v>3.66</v>
      </c>
      <c r="T126" s="213"/>
      <c r="U126" s="213"/>
    </row>
    <row r="127" spans="3:21" hidden="1">
      <c r="C127" s="48"/>
      <c r="D127" s="52"/>
      <c r="E127" s="32"/>
      <c r="F127" s="389" t="s">
        <v>3</v>
      </c>
      <c r="I127" s="390">
        <v>1.96</v>
      </c>
      <c r="J127" s="390">
        <v>4.24</v>
      </c>
      <c r="K127" s="390">
        <v>4.7</v>
      </c>
      <c r="L127" s="390">
        <v>2.0499999999999998</v>
      </c>
      <c r="M127" s="390">
        <v>4.92</v>
      </c>
      <c r="N127" s="390">
        <v>5.56</v>
      </c>
      <c r="O127" s="390">
        <v>1.51</v>
      </c>
      <c r="P127" s="390">
        <v>3.11</v>
      </c>
      <c r="Q127" s="390">
        <v>3.65</v>
      </c>
      <c r="T127" s="213"/>
      <c r="U127" s="213"/>
    </row>
    <row r="128" spans="3:21" hidden="1">
      <c r="C128" s="48"/>
      <c r="D128" s="52"/>
      <c r="E128" s="388" t="s">
        <v>2</v>
      </c>
      <c r="F128" s="389" t="s">
        <v>2</v>
      </c>
      <c r="I128" s="390">
        <v>3.06</v>
      </c>
      <c r="J128" s="390">
        <v>4.57</v>
      </c>
      <c r="K128" s="390">
        <v>5.43</v>
      </c>
      <c r="L128" s="390">
        <v>3.24</v>
      </c>
      <c r="M128" s="390">
        <v>5.29</v>
      </c>
      <c r="N128" s="390">
        <v>6.33</v>
      </c>
      <c r="O128" s="390">
        <v>1.51</v>
      </c>
      <c r="P128" s="390">
        <v>3.09</v>
      </c>
      <c r="Q128" s="390">
        <v>3.65</v>
      </c>
      <c r="T128" s="213"/>
      <c r="U128" s="213"/>
    </row>
    <row r="129" spans="3:21" hidden="1">
      <c r="C129" s="48"/>
      <c r="D129" s="52"/>
      <c r="E129" s="31"/>
      <c r="F129" s="389" t="s">
        <v>47</v>
      </c>
      <c r="I129" s="390">
        <v>2.5099999999999998</v>
      </c>
      <c r="J129" s="390">
        <v>4.0199999999999996</v>
      </c>
      <c r="K129" s="390">
        <v>4.5999999999999996</v>
      </c>
      <c r="L129" s="390">
        <v>2.66</v>
      </c>
      <c r="M129" s="390">
        <v>4.7</v>
      </c>
      <c r="N129" s="390">
        <v>5.46</v>
      </c>
      <c r="O129" s="390">
        <v>1.51</v>
      </c>
      <c r="P129" s="390">
        <v>3.09</v>
      </c>
      <c r="Q129" s="390">
        <v>3.63</v>
      </c>
      <c r="T129" s="213"/>
      <c r="U129" s="213"/>
    </row>
    <row r="130" spans="3:21" hidden="1">
      <c r="C130" s="48"/>
      <c r="D130" s="52"/>
      <c r="E130" s="32"/>
      <c r="F130" s="389" t="s">
        <v>3</v>
      </c>
      <c r="I130" s="390">
        <v>1.96</v>
      </c>
      <c r="J130" s="390">
        <v>3.81</v>
      </c>
      <c r="K130" s="390">
        <v>4.42</v>
      </c>
      <c r="L130" s="390">
        <v>2.08</v>
      </c>
      <c r="M130" s="390">
        <v>4.49</v>
      </c>
      <c r="N130" s="390">
        <v>5.27</v>
      </c>
      <c r="O130" s="390">
        <v>1.51</v>
      </c>
      <c r="P130" s="390">
        <v>3.07</v>
      </c>
      <c r="Q130" s="390">
        <v>3.63</v>
      </c>
      <c r="T130" s="213"/>
      <c r="U130" s="213"/>
    </row>
    <row r="131" spans="3:21" hidden="1">
      <c r="C131" s="48"/>
      <c r="D131" s="52"/>
      <c r="E131" s="388" t="s">
        <v>47</v>
      </c>
      <c r="F131" s="389" t="s">
        <v>2</v>
      </c>
      <c r="I131" s="390">
        <v>3.06</v>
      </c>
      <c r="J131" s="390">
        <v>4.3600000000000003</v>
      </c>
      <c r="K131" s="390">
        <v>5.15</v>
      </c>
      <c r="L131" s="390">
        <v>3.24</v>
      </c>
      <c r="M131" s="390">
        <v>5.07</v>
      </c>
      <c r="N131" s="390">
        <v>6.05</v>
      </c>
      <c r="O131" s="390">
        <v>1.51</v>
      </c>
      <c r="P131" s="390">
        <v>3.07</v>
      </c>
      <c r="Q131" s="390">
        <v>3.63</v>
      </c>
      <c r="T131" s="213"/>
      <c r="U131" s="213"/>
    </row>
    <row r="132" spans="3:21" hidden="1">
      <c r="C132" s="48"/>
      <c r="D132" s="52"/>
      <c r="E132" s="31"/>
      <c r="F132" s="389" t="s">
        <v>47</v>
      </c>
      <c r="I132" s="390">
        <v>2.5099999999999998</v>
      </c>
      <c r="J132" s="390">
        <v>3.81</v>
      </c>
      <c r="K132" s="390">
        <v>4.46</v>
      </c>
      <c r="L132" s="390">
        <v>2.66</v>
      </c>
      <c r="M132" s="390">
        <v>4.49</v>
      </c>
      <c r="N132" s="390">
        <v>5.32</v>
      </c>
      <c r="O132" s="390">
        <v>1.51</v>
      </c>
      <c r="P132" s="390">
        <v>3.07</v>
      </c>
      <c r="Q132" s="390">
        <v>3.62</v>
      </c>
      <c r="T132" s="213"/>
      <c r="U132" s="213"/>
    </row>
    <row r="133" spans="3:21" hidden="1">
      <c r="C133" s="49"/>
      <c r="D133" s="53"/>
      <c r="E133" s="32"/>
      <c r="F133" s="389" t="s">
        <v>3</v>
      </c>
      <c r="I133" s="390">
        <v>1.96</v>
      </c>
      <c r="J133" s="390">
        <v>3.81</v>
      </c>
      <c r="K133" s="390">
        <v>4.28</v>
      </c>
      <c r="L133" s="390">
        <v>2.08</v>
      </c>
      <c r="M133" s="390">
        <v>4.49</v>
      </c>
      <c r="N133" s="390">
        <v>5.12</v>
      </c>
      <c r="O133" s="390">
        <v>1.51</v>
      </c>
      <c r="P133" s="390">
        <v>3.07</v>
      </c>
      <c r="Q133" s="390">
        <v>3.62</v>
      </c>
      <c r="T133" s="213"/>
      <c r="U133" s="213"/>
    </row>
    <row r="134" spans="3:21" hidden="1">
      <c r="C134" s="386" t="s">
        <v>2</v>
      </c>
      <c r="D134" s="387"/>
      <c r="E134" s="388" t="s">
        <v>1</v>
      </c>
      <c r="F134" s="389" t="s">
        <v>2</v>
      </c>
      <c r="I134" s="390">
        <v>2.81</v>
      </c>
      <c r="J134" s="390">
        <v>4.3899999999999997</v>
      </c>
      <c r="K134" s="390">
        <v>5.27</v>
      </c>
      <c r="L134" s="390">
        <v>2.94</v>
      </c>
      <c r="M134" s="390">
        <v>5.0599999999999996</v>
      </c>
      <c r="N134" s="390">
        <v>6.13</v>
      </c>
      <c r="O134" s="390">
        <v>1.58</v>
      </c>
      <c r="P134" s="390">
        <v>3.14</v>
      </c>
      <c r="Q134" s="390">
        <v>3.7</v>
      </c>
      <c r="T134" s="213"/>
      <c r="U134" s="213"/>
    </row>
    <row r="135" spans="3:21" hidden="1">
      <c r="C135" s="48"/>
      <c r="D135" s="52"/>
      <c r="E135" s="31"/>
      <c r="F135" s="389" t="s">
        <v>47</v>
      </c>
      <c r="I135" s="390">
        <v>2.81</v>
      </c>
      <c r="J135" s="390">
        <v>4.3899999999999997</v>
      </c>
      <c r="K135" s="390">
        <v>4.91</v>
      </c>
      <c r="L135" s="390">
        <v>2.94</v>
      </c>
      <c r="M135" s="390">
        <v>5.0599999999999996</v>
      </c>
      <c r="N135" s="390">
        <v>5.75</v>
      </c>
      <c r="O135" s="390">
        <v>1.58</v>
      </c>
      <c r="P135" s="390">
        <v>3.14</v>
      </c>
      <c r="Q135" s="390">
        <v>3.7</v>
      </c>
      <c r="T135" s="213"/>
      <c r="U135" s="213"/>
    </row>
    <row r="136" spans="3:21" hidden="1">
      <c r="C136" s="48"/>
      <c r="D136" s="52"/>
      <c r="E136" s="32"/>
      <c r="F136" s="389" t="s">
        <v>3</v>
      </c>
      <c r="I136" s="390">
        <v>2.81</v>
      </c>
      <c r="J136" s="390">
        <v>4.12</v>
      </c>
      <c r="K136" s="390">
        <v>4.91</v>
      </c>
      <c r="L136" s="390">
        <v>2.94</v>
      </c>
      <c r="M136" s="390">
        <v>4.7699999999999996</v>
      </c>
      <c r="N136" s="390">
        <v>5.75</v>
      </c>
      <c r="O136" s="390">
        <v>1.58</v>
      </c>
      <c r="P136" s="390">
        <v>3.14</v>
      </c>
      <c r="Q136" s="390">
        <v>3.7</v>
      </c>
      <c r="T136" s="213"/>
      <c r="U136" s="213"/>
    </row>
    <row r="137" spans="3:21" hidden="1">
      <c r="C137" s="48"/>
      <c r="D137" s="52"/>
      <c r="E137" s="388" t="s">
        <v>46</v>
      </c>
      <c r="F137" s="389" t="s">
        <v>2</v>
      </c>
      <c r="I137" s="390">
        <v>2.81</v>
      </c>
      <c r="J137" s="390">
        <v>4.3899999999999997</v>
      </c>
      <c r="K137" s="390">
        <v>5.27</v>
      </c>
      <c r="L137" s="390">
        <v>2.94</v>
      </c>
      <c r="M137" s="390">
        <v>5.0599999999999996</v>
      </c>
      <c r="N137" s="390">
        <v>6.13</v>
      </c>
      <c r="O137" s="390">
        <v>1.58</v>
      </c>
      <c r="P137" s="390">
        <v>3.14</v>
      </c>
      <c r="Q137" s="390">
        <v>3.7</v>
      </c>
      <c r="T137" s="213"/>
      <c r="U137" s="213"/>
    </row>
    <row r="138" spans="3:21" hidden="1">
      <c r="C138" s="48"/>
      <c r="D138" s="52"/>
      <c r="E138" s="31"/>
      <c r="F138" s="389" t="s">
        <v>47</v>
      </c>
      <c r="I138" s="390">
        <v>2.39</v>
      </c>
      <c r="J138" s="390">
        <v>3.96</v>
      </c>
      <c r="K138" s="390">
        <v>4.4800000000000004</v>
      </c>
      <c r="L138" s="390">
        <v>2.5099999999999998</v>
      </c>
      <c r="M138" s="390">
        <v>4.63</v>
      </c>
      <c r="N138" s="390">
        <v>5.31</v>
      </c>
      <c r="O138" s="390">
        <v>1.55</v>
      </c>
      <c r="P138" s="390">
        <v>3.11</v>
      </c>
      <c r="Q138" s="390">
        <v>3.66</v>
      </c>
      <c r="T138" s="213"/>
      <c r="U138" s="213"/>
    </row>
    <row r="139" spans="3:21" hidden="1">
      <c r="C139" s="48"/>
      <c r="D139" s="52"/>
      <c r="E139" s="32"/>
      <c r="F139" s="389" t="s">
        <v>3</v>
      </c>
      <c r="I139" s="390">
        <v>1.96</v>
      </c>
      <c r="J139" s="390">
        <v>3.69</v>
      </c>
      <c r="K139" s="390">
        <v>4.34</v>
      </c>
      <c r="L139" s="390">
        <v>2.08</v>
      </c>
      <c r="M139" s="390">
        <v>4.34</v>
      </c>
      <c r="N139" s="390">
        <v>5.17</v>
      </c>
      <c r="O139" s="390">
        <v>1.51</v>
      </c>
      <c r="P139" s="390">
        <v>3.11</v>
      </c>
      <c r="Q139" s="390">
        <v>3.65</v>
      </c>
      <c r="T139" s="213"/>
      <c r="U139" s="213"/>
    </row>
    <row r="140" spans="3:21" hidden="1">
      <c r="C140" s="48"/>
      <c r="D140" s="52"/>
      <c r="E140" s="388" t="s">
        <v>2</v>
      </c>
      <c r="F140" s="389" t="s">
        <v>2</v>
      </c>
      <c r="I140" s="391">
        <v>1.96</v>
      </c>
      <c r="J140" s="391">
        <v>3.75</v>
      </c>
      <c r="K140" s="391">
        <v>4.7</v>
      </c>
      <c r="L140" s="391">
        <v>2.08</v>
      </c>
      <c r="M140" s="391">
        <v>4.41</v>
      </c>
      <c r="N140" s="391">
        <v>5.56</v>
      </c>
      <c r="O140" s="391">
        <v>1.51</v>
      </c>
      <c r="P140" s="391">
        <v>3.09</v>
      </c>
      <c r="Q140" s="391">
        <v>3.65</v>
      </c>
      <c r="T140" s="213"/>
      <c r="U140" s="213"/>
    </row>
    <row r="141" spans="3:21" hidden="1">
      <c r="C141" s="48"/>
      <c r="D141" s="52"/>
      <c r="E141" s="31"/>
      <c r="F141" s="389" t="s">
        <v>47</v>
      </c>
      <c r="I141" s="391">
        <v>1.96</v>
      </c>
      <c r="J141" s="391">
        <v>3.75</v>
      </c>
      <c r="K141" s="391">
        <v>4.0599999999999996</v>
      </c>
      <c r="L141" s="391">
        <v>2.08</v>
      </c>
      <c r="M141" s="391">
        <v>4.41</v>
      </c>
      <c r="N141" s="391">
        <v>4.88</v>
      </c>
      <c r="O141" s="391">
        <v>1.51</v>
      </c>
      <c r="P141" s="391">
        <v>3.09</v>
      </c>
      <c r="Q141" s="391">
        <v>3.63</v>
      </c>
      <c r="T141" s="213"/>
      <c r="U141" s="213"/>
    </row>
    <row r="142" spans="3:21" hidden="1">
      <c r="C142" s="48"/>
      <c r="D142" s="52"/>
      <c r="E142" s="32"/>
      <c r="F142" s="389" t="s">
        <v>3</v>
      </c>
      <c r="I142" s="390">
        <v>1.96</v>
      </c>
      <c r="J142" s="390">
        <v>3.27</v>
      </c>
      <c r="K142" s="390">
        <v>4.0599999999999996</v>
      </c>
      <c r="L142" s="390">
        <v>2.08</v>
      </c>
      <c r="M142" s="390">
        <v>3.9</v>
      </c>
      <c r="N142" s="390">
        <v>4.88</v>
      </c>
      <c r="O142" s="390">
        <v>1.51</v>
      </c>
      <c r="P142" s="390">
        <v>3.07</v>
      </c>
      <c r="Q142" s="390">
        <v>3.63</v>
      </c>
      <c r="T142" s="213"/>
      <c r="U142" s="213"/>
    </row>
    <row r="143" spans="3:21" hidden="1">
      <c r="C143" s="48"/>
      <c r="D143" s="52"/>
      <c r="E143" s="388" t="s">
        <v>47</v>
      </c>
      <c r="F143" s="389" t="s">
        <v>2</v>
      </c>
      <c r="I143" s="390">
        <v>1.96</v>
      </c>
      <c r="J143" s="390">
        <v>3.54</v>
      </c>
      <c r="K143" s="390">
        <v>4.42</v>
      </c>
      <c r="L143" s="390">
        <v>2.08</v>
      </c>
      <c r="M143" s="390">
        <v>4.1900000000000004</v>
      </c>
      <c r="N143" s="390">
        <v>5.27</v>
      </c>
      <c r="O143" s="390">
        <v>1.51</v>
      </c>
      <c r="P143" s="390">
        <v>3.07</v>
      </c>
      <c r="Q143" s="390">
        <v>3.63</v>
      </c>
      <c r="T143" s="213"/>
      <c r="U143" s="213"/>
    </row>
    <row r="144" spans="3:21" hidden="1">
      <c r="C144" s="48"/>
      <c r="D144" s="52"/>
      <c r="E144" s="31"/>
      <c r="F144" s="389" t="s">
        <v>47</v>
      </c>
      <c r="I144" s="390">
        <v>1.96</v>
      </c>
      <c r="J144" s="390">
        <v>3.54</v>
      </c>
      <c r="K144" s="390">
        <v>3.91</v>
      </c>
      <c r="L144" s="390">
        <v>2.08</v>
      </c>
      <c r="M144" s="390">
        <v>4.1900000000000004</v>
      </c>
      <c r="N144" s="390">
        <v>4.74</v>
      </c>
      <c r="O144" s="390">
        <v>1.51</v>
      </c>
      <c r="P144" s="390">
        <v>3.07</v>
      </c>
      <c r="Q144" s="390">
        <v>3.62</v>
      </c>
      <c r="T144" s="213"/>
      <c r="U144" s="213"/>
    </row>
    <row r="145" spans="3:21" hidden="1">
      <c r="C145" s="49"/>
      <c r="D145" s="53"/>
      <c r="E145" s="32"/>
      <c r="F145" s="389" t="s">
        <v>3</v>
      </c>
      <c r="I145" s="390">
        <v>1.96</v>
      </c>
      <c r="J145" s="390">
        <v>3.27</v>
      </c>
      <c r="K145" s="390">
        <v>3.91</v>
      </c>
      <c r="L145" s="390">
        <v>2.08</v>
      </c>
      <c r="M145" s="390">
        <v>3.9</v>
      </c>
      <c r="N145" s="390">
        <v>4.74</v>
      </c>
      <c r="O145" s="390">
        <v>1.51</v>
      </c>
      <c r="P145" s="390">
        <v>3.07</v>
      </c>
      <c r="Q145" s="390">
        <v>3.62</v>
      </c>
      <c r="T145" s="213"/>
      <c r="U145" s="213"/>
    </row>
    <row r="146" spans="3:21" hidden="1">
      <c r="C146" s="386" t="s">
        <v>47</v>
      </c>
      <c r="D146" s="387"/>
      <c r="E146" s="388" t="s">
        <v>1</v>
      </c>
      <c r="F146" s="389" t="s">
        <v>2</v>
      </c>
      <c r="I146" s="390">
        <v>2.81</v>
      </c>
      <c r="J146" s="390">
        <v>4.12</v>
      </c>
      <c r="K146" s="390">
        <v>4.91</v>
      </c>
      <c r="L146" s="390">
        <v>2.94</v>
      </c>
      <c r="M146" s="390">
        <v>4.7699999999999996</v>
      </c>
      <c r="N146" s="390">
        <v>5.75</v>
      </c>
      <c r="O146" s="390">
        <v>1.58</v>
      </c>
      <c r="P146" s="390">
        <v>3.14</v>
      </c>
      <c r="Q146" s="390">
        <v>3.7</v>
      </c>
      <c r="T146" s="213"/>
      <c r="U146" s="213"/>
    </row>
    <row r="147" spans="3:21" hidden="1">
      <c r="C147" s="48"/>
      <c r="D147" s="52"/>
      <c r="E147" s="31"/>
      <c r="F147" s="389" t="s">
        <v>47</v>
      </c>
      <c r="I147" s="390">
        <v>2.81</v>
      </c>
      <c r="J147" s="390">
        <v>4.12</v>
      </c>
      <c r="K147" s="390">
        <v>4.72</v>
      </c>
      <c r="L147" s="390">
        <v>2.94</v>
      </c>
      <c r="M147" s="390">
        <v>4.7699999999999996</v>
      </c>
      <c r="N147" s="390">
        <v>5.55</v>
      </c>
      <c r="O147" s="390">
        <v>1.58</v>
      </c>
      <c r="P147" s="390">
        <v>3.14</v>
      </c>
      <c r="Q147" s="390">
        <v>3.7</v>
      </c>
      <c r="T147" s="213"/>
      <c r="U147" s="213"/>
    </row>
    <row r="148" spans="3:21" hidden="1">
      <c r="C148" s="48"/>
      <c r="D148" s="52"/>
      <c r="E148" s="32"/>
      <c r="F148" s="389" t="s">
        <v>3</v>
      </c>
      <c r="I148" s="390">
        <v>2.81</v>
      </c>
      <c r="J148" s="390">
        <v>4.12</v>
      </c>
      <c r="K148" s="390">
        <v>4.72</v>
      </c>
      <c r="L148" s="390">
        <v>2.94</v>
      </c>
      <c r="M148" s="390">
        <v>4.7699999999999996</v>
      </c>
      <c r="N148" s="390">
        <v>5.55</v>
      </c>
      <c r="O148" s="390">
        <v>1.58</v>
      </c>
      <c r="P148" s="390">
        <v>3.14</v>
      </c>
      <c r="Q148" s="390">
        <v>3.7</v>
      </c>
      <c r="T148" s="213"/>
      <c r="U148" s="213"/>
    </row>
    <row r="149" spans="3:21" hidden="1">
      <c r="C149" s="48"/>
      <c r="D149" s="52"/>
      <c r="E149" s="388" t="s">
        <v>46</v>
      </c>
      <c r="F149" s="389" t="s">
        <v>2</v>
      </c>
      <c r="I149" s="390">
        <v>2.81</v>
      </c>
      <c r="J149" s="390">
        <v>4.12</v>
      </c>
      <c r="K149" s="390">
        <v>4.91</v>
      </c>
      <c r="L149" s="390">
        <v>2.94</v>
      </c>
      <c r="M149" s="390">
        <v>4.7699999999999996</v>
      </c>
      <c r="N149" s="390">
        <v>5.75</v>
      </c>
      <c r="O149" s="390">
        <v>1.58</v>
      </c>
      <c r="P149" s="390">
        <v>3.14</v>
      </c>
      <c r="Q149" s="390">
        <v>3.7</v>
      </c>
      <c r="T149" s="213"/>
      <c r="U149" s="213"/>
    </row>
    <row r="150" spans="3:21" hidden="1">
      <c r="C150" s="48"/>
      <c r="D150" s="52"/>
      <c r="E150" s="31"/>
      <c r="F150" s="389" t="s">
        <v>47</v>
      </c>
      <c r="I150" s="390">
        <v>2.39</v>
      </c>
      <c r="J150" s="390">
        <v>3.69</v>
      </c>
      <c r="K150" s="390">
        <v>4.3</v>
      </c>
      <c r="L150" s="390">
        <v>2.5099999999999998</v>
      </c>
      <c r="M150" s="390">
        <v>4.34</v>
      </c>
      <c r="N150" s="390">
        <v>5.12</v>
      </c>
      <c r="O150" s="390">
        <v>1.55</v>
      </c>
      <c r="P150" s="390">
        <v>3.11</v>
      </c>
      <c r="Q150" s="390">
        <v>3.66</v>
      </c>
      <c r="T150" s="213"/>
      <c r="U150" s="213"/>
    </row>
    <row r="151" spans="3:21" hidden="1">
      <c r="C151" s="48"/>
      <c r="D151" s="52"/>
      <c r="E151" s="32"/>
      <c r="F151" s="389" t="s">
        <v>3</v>
      </c>
      <c r="I151" s="390">
        <v>1.96</v>
      </c>
      <c r="J151" s="390">
        <v>3.69</v>
      </c>
      <c r="K151" s="390">
        <v>4.16</v>
      </c>
      <c r="L151" s="390">
        <v>2.08</v>
      </c>
      <c r="M151" s="390">
        <v>4.34</v>
      </c>
      <c r="N151" s="390">
        <v>4.97</v>
      </c>
      <c r="O151" s="390">
        <v>1.51</v>
      </c>
      <c r="P151" s="390">
        <v>3.11</v>
      </c>
      <c r="Q151" s="390">
        <v>3.65</v>
      </c>
      <c r="T151" s="213"/>
      <c r="U151" s="213"/>
    </row>
    <row r="152" spans="3:21" hidden="1">
      <c r="C152" s="48"/>
      <c r="D152" s="52"/>
      <c r="E152" s="388" t="s">
        <v>2</v>
      </c>
      <c r="F152" s="389" t="s">
        <v>2</v>
      </c>
      <c r="I152" s="390">
        <v>1.96</v>
      </c>
      <c r="J152" s="390">
        <v>3.48</v>
      </c>
      <c r="K152" s="390">
        <v>4.34</v>
      </c>
      <c r="L152" s="390">
        <v>2.08</v>
      </c>
      <c r="M152" s="390">
        <v>4.12</v>
      </c>
      <c r="N152" s="390">
        <v>5.17</v>
      </c>
      <c r="O152" s="390">
        <v>1.51</v>
      </c>
      <c r="P152" s="390">
        <v>3.09</v>
      </c>
      <c r="Q152" s="390">
        <v>3.65</v>
      </c>
      <c r="T152" s="213"/>
      <c r="U152" s="213"/>
    </row>
    <row r="153" spans="3:21" hidden="1">
      <c r="C153" s="48"/>
      <c r="D153" s="52"/>
      <c r="E153" s="31"/>
      <c r="F153" s="389" t="s">
        <v>47</v>
      </c>
      <c r="I153" s="390">
        <v>1.96</v>
      </c>
      <c r="J153" s="390">
        <v>3.48</v>
      </c>
      <c r="K153" s="390">
        <v>3.87</v>
      </c>
      <c r="L153" s="390">
        <v>2.08</v>
      </c>
      <c r="M153" s="390">
        <v>4.12</v>
      </c>
      <c r="N153" s="390">
        <v>4.68</v>
      </c>
      <c r="O153" s="390">
        <v>1.51</v>
      </c>
      <c r="P153" s="390">
        <v>3.09</v>
      </c>
      <c r="Q153" s="390">
        <v>3.63</v>
      </c>
      <c r="T153" s="213"/>
      <c r="U153" s="213"/>
    </row>
    <row r="154" spans="3:21" hidden="1">
      <c r="C154" s="48"/>
      <c r="D154" s="52"/>
      <c r="E154" s="32"/>
      <c r="F154" s="389" t="s">
        <v>3</v>
      </c>
      <c r="I154" s="390">
        <v>1.96</v>
      </c>
      <c r="J154" s="390">
        <v>3.27</v>
      </c>
      <c r="K154" s="390">
        <v>3.87</v>
      </c>
      <c r="L154" s="390">
        <v>2.08</v>
      </c>
      <c r="M154" s="390">
        <v>3.9</v>
      </c>
      <c r="N154" s="390">
        <v>4.68</v>
      </c>
      <c r="O154" s="390">
        <v>1.51</v>
      </c>
      <c r="P154" s="390">
        <v>3.07</v>
      </c>
      <c r="Q154" s="390">
        <v>3.63</v>
      </c>
      <c r="T154" s="213"/>
      <c r="U154" s="213"/>
    </row>
    <row r="155" spans="3:21" hidden="1">
      <c r="C155" s="48"/>
      <c r="D155" s="52"/>
      <c r="E155" s="388" t="s">
        <v>47</v>
      </c>
      <c r="F155" s="389" t="s">
        <v>2</v>
      </c>
      <c r="I155" s="390">
        <v>1.96</v>
      </c>
      <c r="J155" s="390">
        <v>3.27</v>
      </c>
      <c r="K155" s="390">
        <v>4.0599999999999996</v>
      </c>
      <c r="L155" s="390">
        <v>2.08</v>
      </c>
      <c r="M155" s="390">
        <v>3.9</v>
      </c>
      <c r="N155" s="390">
        <v>4.88</v>
      </c>
      <c r="O155" s="390">
        <v>1.51</v>
      </c>
      <c r="P155" s="390">
        <v>3.07</v>
      </c>
      <c r="Q155" s="390">
        <v>3.63</v>
      </c>
      <c r="T155" s="213"/>
      <c r="U155" s="213"/>
    </row>
    <row r="156" spans="3:21" hidden="1">
      <c r="C156" s="48"/>
      <c r="D156" s="52"/>
      <c r="E156" s="31"/>
      <c r="F156" s="389" t="s">
        <v>47</v>
      </c>
      <c r="I156" s="390">
        <v>1.96</v>
      </c>
      <c r="J156" s="390">
        <v>3.27</v>
      </c>
      <c r="K156" s="390">
        <v>3.73</v>
      </c>
      <c r="L156" s="390">
        <v>2.08</v>
      </c>
      <c r="M156" s="390">
        <v>3.9</v>
      </c>
      <c r="N156" s="390">
        <v>4.54</v>
      </c>
      <c r="O156" s="390">
        <v>1.51</v>
      </c>
      <c r="P156" s="390">
        <v>3.07</v>
      </c>
      <c r="Q156" s="390">
        <v>3.62</v>
      </c>
      <c r="T156" s="213"/>
      <c r="U156" s="213"/>
    </row>
    <row r="157" spans="3:21" hidden="1">
      <c r="C157" s="49"/>
      <c r="D157" s="53"/>
      <c r="E157" s="32"/>
      <c r="F157" s="389" t="s">
        <v>3</v>
      </c>
      <c r="I157" s="390">
        <v>1.96</v>
      </c>
      <c r="J157" s="390">
        <v>3.27</v>
      </c>
      <c r="K157" s="390">
        <v>3.73</v>
      </c>
      <c r="L157" s="390">
        <v>2.08</v>
      </c>
      <c r="M157" s="390">
        <v>3.9</v>
      </c>
      <c r="N157" s="390">
        <v>4.54</v>
      </c>
      <c r="O157" s="390">
        <v>1.51</v>
      </c>
      <c r="P157" s="390">
        <v>3.07</v>
      </c>
      <c r="Q157" s="390">
        <v>3.62</v>
      </c>
      <c r="T157" s="213"/>
      <c r="U157" s="213"/>
    </row>
    <row r="158" spans="3:21" hidden="1">
      <c r="T158" s="213"/>
      <c r="U158" s="213"/>
    </row>
    <row r="159" spans="3:21" ht="16.5" hidden="1">
      <c r="C159" s="392" t="s">
        <v>295</v>
      </c>
      <c r="D159" s="35"/>
      <c r="I159" s="377" t="s">
        <v>281</v>
      </c>
      <c r="J159" s="67"/>
      <c r="K159" s="67"/>
      <c r="L159" s="68"/>
      <c r="M159" s="68"/>
      <c r="N159" s="68"/>
      <c r="O159" s="68"/>
      <c r="P159" s="68"/>
      <c r="Q159" s="69"/>
      <c r="T159" s="213"/>
      <c r="U159" s="213"/>
    </row>
    <row r="160" spans="3:21" ht="14.25" hidden="1">
      <c r="C160" s="25"/>
      <c r="D160" s="25"/>
      <c r="E160" s="25"/>
      <c r="F160" s="17" t="s">
        <v>101</v>
      </c>
      <c r="I160" s="378" t="s">
        <v>282</v>
      </c>
      <c r="J160" s="379"/>
      <c r="K160" s="380"/>
      <c r="L160" s="378" t="s">
        <v>283</v>
      </c>
      <c r="M160" s="379"/>
      <c r="N160" s="380"/>
      <c r="O160" s="378" t="s">
        <v>284</v>
      </c>
      <c r="P160" s="379"/>
      <c r="Q160" s="73"/>
      <c r="T160" s="213"/>
      <c r="U160" s="213"/>
    </row>
    <row r="161" spans="3:21" ht="16.5" hidden="1">
      <c r="C161" s="381" t="s">
        <v>287</v>
      </c>
      <c r="D161" s="382"/>
      <c r="E161" s="383" t="s">
        <v>288</v>
      </c>
      <c r="F161" s="384" t="s">
        <v>289</v>
      </c>
      <c r="I161" s="385" t="s">
        <v>220</v>
      </c>
      <c r="J161" s="385" t="s">
        <v>285</v>
      </c>
      <c r="K161" s="385" t="s">
        <v>286</v>
      </c>
      <c r="L161" s="385" t="s">
        <v>220</v>
      </c>
      <c r="M161" s="385" t="s">
        <v>285</v>
      </c>
      <c r="N161" s="385" t="s">
        <v>286</v>
      </c>
      <c r="O161" s="385" t="s">
        <v>220</v>
      </c>
      <c r="P161" s="385" t="s">
        <v>285</v>
      </c>
      <c r="Q161" s="385" t="s">
        <v>286</v>
      </c>
      <c r="T161" s="213"/>
      <c r="U161" s="213"/>
    </row>
    <row r="162" spans="3:21" hidden="1">
      <c r="C162" s="386" t="s">
        <v>1</v>
      </c>
      <c r="D162" s="387"/>
      <c r="E162" s="388" t="s">
        <v>1</v>
      </c>
      <c r="F162" s="389" t="s">
        <v>2</v>
      </c>
      <c r="I162" s="390">
        <v>0.48</v>
      </c>
      <c r="J162" s="390">
        <v>0.32</v>
      </c>
      <c r="K162" s="390">
        <v>0.28999999999999998</v>
      </c>
      <c r="L162" s="390">
        <v>0.69</v>
      </c>
      <c r="M162" s="390">
        <v>0.43</v>
      </c>
      <c r="N162" s="390">
        <v>0.36</v>
      </c>
      <c r="O162" s="390">
        <v>1.0900000000000001</v>
      </c>
      <c r="P162" s="390">
        <v>0.59</v>
      </c>
      <c r="Q162" s="390">
        <v>0.42</v>
      </c>
      <c r="T162" s="213"/>
      <c r="U162" s="213"/>
    </row>
    <row r="163" spans="3:21" hidden="1">
      <c r="C163" s="48"/>
      <c r="D163" s="52"/>
      <c r="E163" s="31"/>
      <c r="F163" s="389" t="s">
        <v>47</v>
      </c>
      <c r="I163" s="390">
        <v>0.48</v>
      </c>
      <c r="J163" s="390">
        <v>0.32</v>
      </c>
      <c r="K163" s="390">
        <v>0.28999999999999998</v>
      </c>
      <c r="L163" s="390">
        <v>0.69</v>
      </c>
      <c r="M163" s="390">
        <v>0.43</v>
      </c>
      <c r="N163" s="390">
        <v>0.36</v>
      </c>
      <c r="O163" s="390">
        <v>1.0900000000000001</v>
      </c>
      <c r="P163" s="390">
        <v>0.59</v>
      </c>
      <c r="Q163" s="390">
        <v>0.42</v>
      </c>
      <c r="T163" s="213"/>
      <c r="U163" s="213"/>
    </row>
    <row r="164" spans="3:21" hidden="1">
      <c r="C164" s="48"/>
      <c r="D164" s="52"/>
      <c r="E164" s="32"/>
      <c r="F164" s="389" t="s">
        <v>3</v>
      </c>
      <c r="I164" s="390">
        <v>0.48</v>
      </c>
      <c r="J164" s="390">
        <v>0.32</v>
      </c>
      <c r="K164" s="390">
        <v>0.28999999999999998</v>
      </c>
      <c r="L164" s="390">
        <v>0.69</v>
      </c>
      <c r="M164" s="390">
        <v>0.43</v>
      </c>
      <c r="N164" s="390">
        <v>0.36</v>
      </c>
      <c r="O164" s="390">
        <v>1.0900000000000001</v>
      </c>
      <c r="P164" s="390">
        <v>0.59</v>
      </c>
      <c r="Q164" s="390">
        <v>0.42</v>
      </c>
      <c r="T164" s="213"/>
      <c r="U164" s="213"/>
    </row>
    <row r="165" spans="3:21" hidden="1">
      <c r="C165" s="48"/>
      <c r="D165" s="52"/>
      <c r="E165" s="388" t="s">
        <v>46</v>
      </c>
      <c r="F165" s="389" t="s">
        <v>2</v>
      </c>
      <c r="I165" s="390">
        <v>0.48</v>
      </c>
      <c r="J165" s="390">
        <v>0.32</v>
      </c>
      <c r="K165" s="390">
        <v>0.28999999999999998</v>
      </c>
      <c r="L165" s="390">
        <v>0.69</v>
      </c>
      <c r="M165" s="390">
        <v>0.43</v>
      </c>
      <c r="N165" s="390">
        <v>0.36</v>
      </c>
      <c r="O165" s="390">
        <v>1.0900000000000001</v>
      </c>
      <c r="P165" s="390">
        <v>0.59</v>
      </c>
      <c r="Q165" s="390">
        <v>0.42</v>
      </c>
      <c r="T165" s="213"/>
      <c r="U165" s="213"/>
    </row>
    <row r="166" spans="3:21" hidden="1">
      <c r="C166" s="48"/>
      <c r="D166" s="52"/>
      <c r="E166" s="31"/>
      <c r="F166" s="389" t="s">
        <v>47</v>
      </c>
      <c r="I166" s="390">
        <v>0.46</v>
      </c>
      <c r="J166" s="390">
        <v>0.31</v>
      </c>
      <c r="K166" s="390">
        <v>0.27</v>
      </c>
      <c r="L166" s="390">
        <v>0.67</v>
      </c>
      <c r="M166" s="390">
        <v>0.41</v>
      </c>
      <c r="N166" s="390">
        <v>0.34</v>
      </c>
      <c r="O166" s="390">
        <v>1.0900000000000001</v>
      </c>
      <c r="P166" s="390">
        <v>0.59</v>
      </c>
      <c r="Q166" s="390">
        <v>0.42</v>
      </c>
      <c r="T166" s="213"/>
      <c r="U166" s="213"/>
    </row>
    <row r="167" spans="3:21" hidden="1">
      <c r="C167" s="48"/>
      <c r="D167" s="52"/>
      <c r="E167" s="32"/>
      <c r="F167" s="389" t="s">
        <v>3</v>
      </c>
      <c r="I167" s="390">
        <v>0.45</v>
      </c>
      <c r="J167" s="390">
        <v>0.31</v>
      </c>
      <c r="K167" s="390">
        <v>0.26</v>
      </c>
      <c r="L167" s="390">
        <v>0.65</v>
      </c>
      <c r="M167" s="390">
        <v>0.41</v>
      </c>
      <c r="N167" s="390">
        <v>0.33</v>
      </c>
      <c r="O167" s="390">
        <v>1.0900000000000001</v>
      </c>
      <c r="P167" s="390">
        <v>0.59</v>
      </c>
      <c r="Q167" s="390">
        <v>0.42</v>
      </c>
      <c r="T167" s="213"/>
      <c r="U167" s="213"/>
    </row>
    <row r="168" spans="3:21" hidden="1">
      <c r="C168" s="48"/>
      <c r="D168" s="52"/>
      <c r="E168" s="388" t="s">
        <v>2</v>
      </c>
      <c r="F168" s="389" t="s">
        <v>2</v>
      </c>
      <c r="I168" s="390">
        <v>0.45</v>
      </c>
      <c r="J168" s="390">
        <v>0.3</v>
      </c>
      <c r="K168" s="390">
        <v>0.26</v>
      </c>
      <c r="L168" s="390">
        <v>0.65</v>
      </c>
      <c r="M168" s="390">
        <v>0.4</v>
      </c>
      <c r="N168" s="390">
        <v>0.33</v>
      </c>
      <c r="O168" s="390">
        <v>1.0900000000000001</v>
      </c>
      <c r="P168" s="390">
        <v>0.59</v>
      </c>
      <c r="Q168" s="390">
        <v>0.42</v>
      </c>
      <c r="T168" s="213"/>
      <c r="U168" s="213"/>
    </row>
    <row r="169" spans="3:21" hidden="1">
      <c r="C169" s="48"/>
      <c r="D169" s="52"/>
      <c r="E169" s="31"/>
      <c r="F169" s="389" t="s">
        <v>47</v>
      </c>
      <c r="I169" s="390">
        <v>0.45</v>
      </c>
      <c r="J169" s="390">
        <v>0.3</v>
      </c>
      <c r="K169" s="390">
        <v>0.25</v>
      </c>
      <c r="L169" s="390">
        <v>0.65</v>
      </c>
      <c r="M169" s="390">
        <v>0.4</v>
      </c>
      <c r="N169" s="390">
        <v>0.32</v>
      </c>
      <c r="O169" s="390">
        <v>1.0900000000000001</v>
      </c>
      <c r="P169" s="390">
        <v>0.59</v>
      </c>
      <c r="Q169" s="390">
        <v>0.42</v>
      </c>
      <c r="T169" s="213"/>
      <c r="U169" s="213"/>
    </row>
    <row r="170" spans="3:21" hidden="1">
      <c r="C170" s="48"/>
      <c r="D170" s="52"/>
      <c r="E170" s="32"/>
      <c r="F170" s="389" t="s">
        <v>3</v>
      </c>
      <c r="I170" s="390">
        <v>0.45</v>
      </c>
      <c r="J170" s="390">
        <v>0.28999999999999998</v>
      </c>
      <c r="K170" s="390">
        <v>0.25</v>
      </c>
      <c r="L170" s="390">
        <v>0.65</v>
      </c>
      <c r="M170" s="390">
        <v>0.39</v>
      </c>
      <c r="N170" s="390">
        <v>0.32</v>
      </c>
      <c r="O170" s="390">
        <v>1.0900000000000001</v>
      </c>
      <c r="P170" s="390">
        <v>0.59</v>
      </c>
      <c r="Q170" s="390">
        <v>0.42</v>
      </c>
      <c r="T170" s="213"/>
      <c r="U170" s="213"/>
    </row>
    <row r="171" spans="3:21" hidden="1">
      <c r="C171" s="48"/>
      <c r="D171" s="52"/>
      <c r="E171" s="388" t="s">
        <v>47</v>
      </c>
      <c r="F171" s="389" t="s">
        <v>2</v>
      </c>
      <c r="I171" s="390">
        <v>0.45</v>
      </c>
      <c r="J171" s="390">
        <v>0.28999999999999998</v>
      </c>
      <c r="K171" s="390">
        <v>0.25</v>
      </c>
      <c r="L171" s="390">
        <v>0.65</v>
      </c>
      <c r="M171" s="390">
        <v>0.39</v>
      </c>
      <c r="N171" s="390">
        <v>0.32</v>
      </c>
      <c r="O171" s="390">
        <v>1.0900000000000001</v>
      </c>
      <c r="P171" s="390">
        <v>0.59</v>
      </c>
      <c r="Q171" s="390">
        <v>0.42</v>
      </c>
      <c r="T171" s="213"/>
      <c r="U171" s="213"/>
    </row>
    <row r="172" spans="3:21" hidden="1">
      <c r="C172" s="48"/>
      <c r="D172" s="52"/>
      <c r="E172" s="31"/>
      <c r="F172" s="389" t="s">
        <v>47</v>
      </c>
      <c r="I172" s="390">
        <v>0.45</v>
      </c>
      <c r="J172" s="390">
        <v>0.28999999999999998</v>
      </c>
      <c r="K172" s="390">
        <v>0.24</v>
      </c>
      <c r="L172" s="390">
        <v>0.65</v>
      </c>
      <c r="M172" s="390">
        <v>0.39</v>
      </c>
      <c r="N172" s="390">
        <v>0.31</v>
      </c>
      <c r="O172" s="390">
        <v>1.0900000000000001</v>
      </c>
      <c r="P172" s="390">
        <v>0.59</v>
      </c>
      <c r="Q172" s="390">
        <v>0.42</v>
      </c>
      <c r="T172" s="213"/>
      <c r="U172" s="213"/>
    </row>
    <row r="173" spans="3:21" hidden="1">
      <c r="C173" s="49"/>
      <c r="D173" s="53"/>
      <c r="E173" s="32"/>
      <c r="F173" s="389" t="s">
        <v>3</v>
      </c>
      <c r="I173" s="390">
        <v>0.45</v>
      </c>
      <c r="J173" s="390">
        <v>0.28999999999999998</v>
      </c>
      <c r="K173" s="390">
        <v>0.24</v>
      </c>
      <c r="L173" s="390">
        <v>0.65</v>
      </c>
      <c r="M173" s="390">
        <v>0.39</v>
      </c>
      <c r="N173" s="390">
        <v>0.31</v>
      </c>
      <c r="O173" s="390">
        <v>1.0900000000000001</v>
      </c>
      <c r="P173" s="390">
        <v>0.59</v>
      </c>
      <c r="Q173" s="390">
        <v>0.42</v>
      </c>
      <c r="T173" s="213"/>
      <c r="U173" s="213"/>
    </row>
    <row r="174" spans="3:21" hidden="1">
      <c r="C174" s="386" t="s">
        <v>46</v>
      </c>
      <c r="D174" s="387"/>
      <c r="E174" s="388" t="s">
        <v>1</v>
      </c>
      <c r="F174" s="389" t="s">
        <v>2</v>
      </c>
      <c r="I174" s="390">
        <v>0.48</v>
      </c>
      <c r="J174" s="390">
        <v>0.32</v>
      </c>
      <c r="K174" s="390">
        <v>0.28999999999999998</v>
      </c>
      <c r="L174" s="390">
        <v>0.69</v>
      </c>
      <c r="M174" s="390">
        <v>0.43</v>
      </c>
      <c r="N174" s="390">
        <v>0.36</v>
      </c>
      <c r="O174" s="390">
        <v>1.0900000000000001</v>
      </c>
      <c r="P174" s="390">
        <v>0.59</v>
      </c>
      <c r="Q174" s="390">
        <v>0.42</v>
      </c>
      <c r="T174" s="213"/>
      <c r="U174" s="213"/>
    </row>
    <row r="175" spans="3:21" hidden="1">
      <c r="C175" s="48"/>
      <c r="D175" s="52"/>
      <c r="E175" s="31"/>
      <c r="F175" s="389" t="s">
        <v>47</v>
      </c>
      <c r="I175" s="390">
        <v>0.47</v>
      </c>
      <c r="J175" s="390">
        <v>0.31</v>
      </c>
      <c r="K175" s="390">
        <v>0.27</v>
      </c>
      <c r="L175" s="390">
        <v>0.67</v>
      </c>
      <c r="M175" s="390">
        <v>0.41</v>
      </c>
      <c r="N175" s="390">
        <v>0.34</v>
      </c>
      <c r="O175" s="390">
        <v>1.0900000000000001</v>
      </c>
      <c r="P175" s="390">
        <v>0.59</v>
      </c>
      <c r="Q175" s="390">
        <v>0.42</v>
      </c>
      <c r="T175" s="213"/>
      <c r="U175" s="213"/>
    </row>
    <row r="176" spans="3:21" hidden="1">
      <c r="C176" s="48"/>
      <c r="D176" s="52"/>
      <c r="E176" s="32"/>
      <c r="F176" s="389" t="s">
        <v>3</v>
      </c>
      <c r="I176" s="390">
        <v>0.45</v>
      </c>
      <c r="J176" s="390">
        <v>0.31</v>
      </c>
      <c r="K176" s="390">
        <v>0.26</v>
      </c>
      <c r="L176" s="390">
        <v>0.66</v>
      </c>
      <c r="M176" s="390">
        <v>0.41</v>
      </c>
      <c r="N176" s="390">
        <v>0.34</v>
      </c>
      <c r="O176" s="390">
        <v>1.0900000000000001</v>
      </c>
      <c r="P176" s="390">
        <v>0.59</v>
      </c>
      <c r="Q176" s="390">
        <v>0.42</v>
      </c>
      <c r="T176" s="213"/>
      <c r="U176" s="213"/>
    </row>
    <row r="177" spans="3:21" hidden="1">
      <c r="C177" s="48"/>
      <c r="D177" s="52"/>
      <c r="E177" s="388" t="s">
        <v>46</v>
      </c>
      <c r="F177" s="389" t="s">
        <v>2</v>
      </c>
      <c r="I177" s="390">
        <v>0.48</v>
      </c>
      <c r="J177" s="390">
        <v>0.32</v>
      </c>
      <c r="K177" s="390">
        <v>0.28999999999999998</v>
      </c>
      <c r="L177" s="390">
        <v>0.69</v>
      </c>
      <c r="M177" s="390">
        <v>0.43</v>
      </c>
      <c r="N177" s="390">
        <v>0.36</v>
      </c>
      <c r="O177" s="390">
        <v>1.0900000000000001</v>
      </c>
      <c r="P177" s="390">
        <v>0.59</v>
      </c>
      <c r="Q177" s="390">
        <v>0.42</v>
      </c>
      <c r="T177" s="213"/>
      <c r="U177" s="213"/>
    </row>
    <row r="178" spans="3:21" hidden="1">
      <c r="C178" s="48"/>
      <c r="D178" s="52"/>
      <c r="E178" s="31"/>
      <c r="F178" s="389" t="s">
        <v>47</v>
      </c>
      <c r="I178" s="390">
        <v>0.45</v>
      </c>
      <c r="J178" s="390">
        <v>0.28999999999999998</v>
      </c>
      <c r="K178" s="390">
        <v>0.25</v>
      </c>
      <c r="L178" s="390">
        <v>0.65</v>
      </c>
      <c r="M178" s="390">
        <v>0.4</v>
      </c>
      <c r="N178" s="390">
        <v>0.32</v>
      </c>
      <c r="O178" s="390">
        <v>1.0900000000000001</v>
      </c>
      <c r="P178" s="390">
        <v>0.59</v>
      </c>
      <c r="Q178" s="390">
        <v>0.42</v>
      </c>
      <c r="T178" s="213"/>
      <c r="U178" s="213"/>
    </row>
    <row r="179" spans="3:21" hidden="1">
      <c r="C179" s="48"/>
      <c r="D179" s="52"/>
      <c r="E179" s="32"/>
      <c r="F179" s="389" t="s">
        <v>3</v>
      </c>
      <c r="I179" s="390">
        <v>0.41</v>
      </c>
      <c r="J179" s="390">
        <v>0.28999999999999998</v>
      </c>
      <c r="K179" s="390">
        <v>0.24</v>
      </c>
      <c r="L179" s="390">
        <v>0.62</v>
      </c>
      <c r="M179" s="390">
        <v>0.4</v>
      </c>
      <c r="N179" s="390">
        <v>0.31</v>
      </c>
      <c r="O179" s="390">
        <v>1.0900000000000001</v>
      </c>
      <c r="P179" s="390">
        <v>0.59</v>
      </c>
      <c r="Q179" s="390">
        <v>0.42</v>
      </c>
      <c r="T179" s="213"/>
      <c r="U179" s="213"/>
    </row>
    <row r="180" spans="3:21" hidden="1">
      <c r="C180" s="48"/>
      <c r="D180" s="52"/>
      <c r="E180" s="388" t="s">
        <v>2</v>
      </c>
      <c r="F180" s="389" t="s">
        <v>2</v>
      </c>
      <c r="I180" s="390">
        <v>0.45</v>
      </c>
      <c r="J180" s="390">
        <v>0.3</v>
      </c>
      <c r="K180" s="390">
        <v>0.26</v>
      </c>
      <c r="L180" s="390">
        <v>0.65</v>
      </c>
      <c r="M180" s="390">
        <v>0.4</v>
      </c>
      <c r="N180" s="390">
        <v>0.33</v>
      </c>
      <c r="O180" s="390">
        <v>1.0900000000000001</v>
      </c>
      <c r="P180" s="390">
        <v>0.59</v>
      </c>
      <c r="Q180" s="390">
        <v>0.42</v>
      </c>
      <c r="T180" s="213"/>
      <c r="U180" s="213"/>
    </row>
    <row r="181" spans="3:21" hidden="1">
      <c r="C181" s="48"/>
      <c r="D181" s="52"/>
      <c r="E181" s="31"/>
      <c r="F181" s="389" t="s">
        <v>47</v>
      </c>
      <c r="I181" s="390">
        <v>0.43</v>
      </c>
      <c r="J181" s="390">
        <v>0.28000000000000003</v>
      </c>
      <c r="K181" s="390">
        <v>0.23</v>
      </c>
      <c r="L181" s="390">
        <v>0.64</v>
      </c>
      <c r="M181" s="390">
        <v>0.39</v>
      </c>
      <c r="N181" s="390">
        <v>0.3</v>
      </c>
      <c r="O181" s="390">
        <v>1.0900000000000001</v>
      </c>
      <c r="P181" s="390">
        <v>0.59</v>
      </c>
      <c r="Q181" s="390">
        <v>0.42</v>
      </c>
      <c r="T181" s="213"/>
      <c r="U181" s="213"/>
    </row>
    <row r="182" spans="3:21" hidden="1">
      <c r="C182" s="48"/>
      <c r="D182" s="52"/>
      <c r="E182" s="32"/>
      <c r="F182" s="389" t="s">
        <v>3</v>
      </c>
      <c r="I182" s="390">
        <v>0.41</v>
      </c>
      <c r="J182" s="390">
        <v>0.27</v>
      </c>
      <c r="K182" s="390">
        <v>0.23</v>
      </c>
      <c r="L182" s="390">
        <v>0.62</v>
      </c>
      <c r="M182" s="390">
        <v>0.38</v>
      </c>
      <c r="N182" s="390">
        <v>0.3</v>
      </c>
      <c r="O182" s="390">
        <v>1.0900000000000001</v>
      </c>
      <c r="P182" s="390">
        <v>0.59</v>
      </c>
      <c r="Q182" s="390">
        <v>0.42</v>
      </c>
      <c r="T182" s="213"/>
      <c r="U182" s="213"/>
    </row>
    <row r="183" spans="3:21" hidden="1">
      <c r="C183" s="48"/>
      <c r="D183" s="52"/>
      <c r="E183" s="388" t="s">
        <v>47</v>
      </c>
      <c r="F183" s="389" t="s">
        <v>2</v>
      </c>
      <c r="I183" s="390">
        <v>0.45</v>
      </c>
      <c r="J183" s="390">
        <v>0.28999999999999998</v>
      </c>
      <c r="K183" s="390">
        <v>0.25</v>
      </c>
      <c r="L183" s="390">
        <v>0.65</v>
      </c>
      <c r="M183" s="390">
        <v>0.39</v>
      </c>
      <c r="N183" s="390">
        <v>0.32</v>
      </c>
      <c r="O183" s="390">
        <v>1.0900000000000001</v>
      </c>
      <c r="P183" s="390">
        <v>0.59</v>
      </c>
      <c r="Q183" s="390">
        <v>0.42</v>
      </c>
      <c r="T183" s="213"/>
      <c r="U183" s="213"/>
    </row>
    <row r="184" spans="3:21" hidden="1">
      <c r="C184" s="48"/>
      <c r="D184" s="52"/>
      <c r="E184" s="31"/>
      <c r="F184" s="389" t="s">
        <v>47</v>
      </c>
      <c r="I184" s="390">
        <v>0.43</v>
      </c>
      <c r="J184" s="390">
        <v>0.27</v>
      </c>
      <c r="K184" s="390">
        <v>0.23</v>
      </c>
      <c r="L184" s="390">
        <v>0.64</v>
      </c>
      <c r="M184" s="390">
        <v>0.38</v>
      </c>
      <c r="N184" s="390">
        <v>0.3</v>
      </c>
      <c r="O184" s="390">
        <v>1.0900000000000001</v>
      </c>
      <c r="P184" s="390">
        <v>0.59</v>
      </c>
      <c r="Q184" s="390">
        <v>0.42</v>
      </c>
      <c r="T184" s="213"/>
      <c r="U184" s="213"/>
    </row>
    <row r="185" spans="3:21" hidden="1">
      <c r="C185" s="49"/>
      <c r="D185" s="53"/>
      <c r="E185" s="32"/>
      <c r="F185" s="389" t="s">
        <v>3</v>
      </c>
      <c r="I185" s="390">
        <v>0.41</v>
      </c>
      <c r="J185" s="390">
        <v>0.27</v>
      </c>
      <c r="K185" s="390">
        <v>0.22</v>
      </c>
      <c r="L185" s="390">
        <v>0.62</v>
      </c>
      <c r="M185" s="390">
        <v>0.38</v>
      </c>
      <c r="N185" s="390">
        <v>0.28999999999999998</v>
      </c>
      <c r="O185" s="390">
        <v>1.0900000000000001</v>
      </c>
      <c r="P185" s="390">
        <v>0.59</v>
      </c>
      <c r="Q185" s="390">
        <v>0.42</v>
      </c>
      <c r="T185" s="213"/>
      <c r="U185" s="213"/>
    </row>
    <row r="186" spans="3:21" hidden="1">
      <c r="C186" s="386" t="s">
        <v>2</v>
      </c>
      <c r="D186" s="387"/>
      <c r="E186" s="388" t="s">
        <v>1</v>
      </c>
      <c r="F186" s="389" t="s">
        <v>2</v>
      </c>
      <c r="I186" s="390">
        <v>0.45</v>
      </c>
      <c r="J186" s="390">
        <v>0.3</v>
      </c>
      <c r="K186" s="390">
        <v>0.26</v>
      </c>
      <c r="L186" s="390">
        <v>0.66</v>
      </c>
      <c r="M186" s="390">
        <v>0.41</v>
      </c>
      <c r="N186" s="390">
        <v>0.34</v>
      </c>
      <c r="O186" s="390">
        <v>1.0900000000000001</v>
      </c>
      <c r="P186" s="390">
        <v>0.59</v>
      </c>
      <c r="Q186" s="390">
        <v>0.42</v>
      </c>
      <c r="T186" s="213"/>
      <c r="U186" s="213"/>
    </row>
    <row r="187" spans="3:21" hidden="1">
      <c r="C187" s="48"/>
      <c r="D187" s="52"/>
      <c r="E187" s="31"/>
      <c r="F187" s="389" t="s">
        <v>47</v>
      </c>
      <c r="I187" s="390">
        <v>0.45</v>
      </c>
      <c r="J187" s="390">
        <v>0.3</v>
      </c>
      <c r="K187" s="390">
        <v>0.25</v>
      </c>
      <c r="L187" s="390">
        <v>0.66</v>
      </c>
      <c r="M187" s="390">
        <v>0.41</v>
      </c>
      <c r="N187" s="390">
        <v>0.32</v>
      </c>
      <c r="O187" s="390">
        <v>1.0900000000000001</v>
      </c>
      <c r="P187" s="390">
        <v>0.59</v>
      </c>
      <c r="Q187" s="390">
        <v>0.42</v>
      </c>
      <c r="T187" s="213"/>
      <c r="U187" s="213"/>
    </row>
    <row r="188" spans="3:21" hidden="1">
      <c r="C188" s="48"/>
      <c r="D188" s="52"/>
      <c r="E188" s="32"/>
      <c r="F188" s="389" t="s">
        <v>3</v>
      </c>
      <c r="I188" s="390">
        <v>0.45</v>
      </c>
      <c r="J188" s="390">
        <v>0.28999999999999998</v>
      </c>
      <c r="K188" s="390">
        <v>0.25</v>
      </c>
      <c r="L188" s="390">
        <v>0.66</v>
      </c>
      <c r="M188" s="390">
        <v>0.4</v>
      </c>
      <c r="N188" s="390">
        <v>0.32</v>
      </c>
      <c r="O188" s="390">
        <v>1.0900000000000001</v>
      </c>
      <c r="P188" s="390">
        <v>0.59</v>
      </c>
      <c r="Q188" s="390">
        <v>0.42</v>
      </c>
      <c r="T188" s="213"/>
      <c r="U188" s="213"/>
    </row>
    <row r="189" spans="3:21" hidden="1">
      <c r="C189" s="48"/>
      <c r="D189" s="52"/>
      <c r="E189" s="388" t="s">
        <v>46</v>
      </c>
      <c r="F189" s="389" t="s">
        <v>2</v>
      </c>
      <c r="I189" s="390">
        <v>0.45</v>
      </c>
      <c r="J189" s="390">
        <v>0.3</v>
      </c>
      <c r="K189" s="390">
        <v>0.26</v>
      </c>
      <c r="L189" s="390">
        <v>0.66</v>
      </c>
      <c r="M189" s="390">
        <v>0.41</v>
      </c>
      <c r="N189" s="390">
        <v>0.34</v>
      </c>
      <c r="O189" s="390">
        <v>1.0900000000000001</v>
      </c>
      <c r="P189" s="390">
        <v>0.59</v>
      </c>
      <c r="Q189" s="390">
        <v>0.42</v>
      </c>
      <c r="T189" s="213"/>
      <c r="U189" s="213"/>
    </row>
    <row r="190" spans="3:21" hidden="1">
      <c r="C190" s="48"/>
      <c r="D190" s="52"/>
      <c r="E190" s="31"/>
      <c r="F190" s="389" t="s">
        <v>47</v>
      </c>
      <c r="I190" s="390">
        <v>0.43</v>
      </c>
      <c r="J190" s="390">
        <v>0.28000000000000003</v>
      </c>
      <c r="K190" s="390">
        <v>0.24</v>
      </c>
      <c r="L190" s="390">
        <v>0.64</v>
      </c>
      <c r="M190" s="390">
        <v>0.39</v>
      </c>
      <c r="N190" s="390">
        <v>0.31</v>
      </c>
      <c r="O190" s="390">
        <v>1.0900000000000001</v>
      </c>
      <c r="P190" s="390">
        <v>0.59</v>
      </c>
      <c r="Q190" s="390">
        <v>0.42</v>
      </c>
      <c r="T190" s="213"/>
      <c r="U190" s="213"/>
    </row>
    <row r="191" spans="3:21" hidden="1">
      <c r="C191" s="48"/>
      <c r="D191" s="52"/>
      <c r="E191" s="32"/>
      <c r="F191" s="389" t="s">
        <v>3</v>
      </c>
      <c r="I191" s="390">
        <v>0.41</v>
      </c>
      <c r="J191" s="390">
        <v>0.27</v>
      </c>
      <c r="K191" s="390">
        <v>0.23</v>
      </c>
      <c r="L191" s="390">
        <v>0.62</v>
      </c>
      <c r="M191" s="390">
        <v>0.38</v>
      </c>
      <c r="N191" s="390">
        <v>0.3</v>
      </c>
      <c r="O191" s="390">
        <v>1.0900000000000001</v>
      </c>
      <c r="P191" s="390">
        <v>0.59</v>
      </c>
      <c r="Q191" s="390">
        <v>0.42</v>
      </c>
      <c r="T191" s="213"/>
      <c r="U191" s="213"/>
    </row>
    <row r="192" spans="3:21" hidden="1">
      <c r="C192" s="48"/>
      <c r="D192" s="52"/>
      <c r="E192" s="388" t="s">
        <v>2</v>
      </c>
      <c r="F192" s="389" t="s">
        <v>2</v>
      </c>
      <c r="I192" s="391">
        <v>0.41</v>
      </c>
      <c r="J192" s="391">
        <v>0.27</v>
      </c>
      <c r="K192" s="391">
        <v>0.24</v>
      </c>
      <c r="L192" s="391">
        <v>0.62</v>
      </c>
      <c r="M192" s="391">
        <v>0.38</v>
      </c>
      <c r="N192" s="391">
        <v>0.31</v>
      </c>
      <c r="O192" s="391">
        <v>1.0900000000000001</v>
      </c>
      <c r="P192" s="391">
        <v>0.59</v>
      </c>
      <c r="Q192" s="391">
        <v>0.42</v>
      </c>
      <c r="T192" s="213"/>
      <c r="U192" s="213"/>
    </row>
    <row r="193" spans="3:21" hidden="1">
      <c r="C193" s="48"/>
      <c r="D193" s="52"/>
      <c r="E193" s="31"/>
      <c r="F193" s="389" t="s">
        <v>47</v>
      </c>
      <c r="I193" s="391">
        <v>0.41</v>
      </c>
      <c r="J193" s="391">
        <v>0.27</v>
      </c>
      <c r="K193" s="391">
        <v>0.22</v>
      </c>
      <c r="L193" s="391">
        <v>0.62</v>
      </c>
      <c r="M193" s="391">
        <v>0.38</v>
      </c>
      <c r="N193" s="391">
        <v>0.28999999999999998</v>
      </c>
      <c r="O193" s="391">
        <v>1.0900000000000001</v>
      </c>
      <c r="P193" s="391">
        <v>0.59</v>
      </c>
      <c r="Q193" s="391">
        <v>0.42</v>
      </c>
      <c r="T193" s="213"/>
      <c r="U193" s="213"/>
    </row>
    <row r="194" spans="3:21" hidden="1">
      <c r="C194" s="48"/>
      <c r="D194" s="52"/>
      <c r="E194" s="32"/>
      <c r="F194" s="389" t="s">
        <v>3</v>
      </c>
      <c r="I194" s="390">
        <v>0.41</v>
      </c>
      <c r="J194" s="390">
        <v>0.26</v>
      </c>
      <c r="K194" s="390">
        <v>0.22</v>
      </c>
      <c r="L194" s="390">
        <v>0.62</v>
      </c>
      <c r="M194" s="390">
        <v>0.36</v>
      </c>
      <c r="N194" s="390">
        <v>0.28999999999999998</v>
      </c>
      <c r="O194" s="390">
        <v>1.0900000000000001</v>
      </c>
      <c r="P194" s="390">
        <v>0.59</v>
      </c>
      <c r="Q194" s="390">
        <v>0.42</v>
      </c>
      <c r="T194" s="213"/>
      <c r="U194" s="213"/>
    </row>
    <row r="195" spans="3:21" hidden="1">
      <c r="C195" s="48"/>
      <c r="D195" s="52"/>
      <c r="E195" s="388" t="s">
        <v>47</v>
      </c>
      <c r="F195" s="389" t="s">
        <v>2</v>
      </c>
      <c r="I195" s="390">
        <v>0.41</v>
      </c>
      <c r="J195" s="390">
        <v>0.26</v>
      </c>
      <c r="K195" s="390">
        <v>0.23</v>
      </c>
      <c r="L195" s="390">
        <v>0.62</v>
      </c>
      <c r="M195" s="390">
        <v>0.37</v>
      </c>
      <c r="N195" s="390">
        <v>0.3</v>
      </c>
      <c r="O195" s="390">
        <v>1.0900000000000001</v>
      </c>
      <c r="P195" s="390">
        <v>0.59</v>
      </c>
      <c r="Q195" s="390">
        <v>0.42</v>
      </c>
      <c r="T195" s="213"/>
      <c r="U195" s="213"/>
    </row>
    <row r="196" spans="3:21" hidden="1">
      <c r="C196" s="48"/>
      <c r="D196" s="52"/>
      <c r="E196" s="31"/>
      <c r="F196" s="389" t="s">
        <v>47</v>
      </c>
      <c r="I196" s="390">
        <v>0.41</v>
      </c>
      <c r="J196" s="390">
        <v>0.26</v>
      </c>
      <c r="K196" s="390">
        <v>0.21</v>
      </c>
      <c r="L196" s="390">
        <v>0.62</v>
      </c>
      <c r="M196" s="390">
        <v>0.37</v>
      </c>
      <c r="N196" s="390">
        <v>0.28000000000000003</v>
      </c>
      <c r="O196" s="390">
        <v>1.0900000000000001</v>
      </c>
      <c r="P196" s="390">
        <v>0.59</v>
      </c>
      <c r="Q196" s="390">
        <v>0.42</v>
      </c>
      <c r="T196" s="213"/>
      <c r="U196" s="213"/>
    </row>
    <row r="197" spans="3:21" hidden="1">
      <c r="C197" s="49"/>
      <c r="D197" s="53"/>
      <c r="E197" s="32"/>
      <c r="F197" s="389" t="s">
        <v>3</v>
      </c>
      <c r="I197" s="390">
        <v>0.41</v>
      </c>
      <c r="J197" s="390">
        <v>0.26</v>
      </c>
      <c r="K197" s="390">
        <v>0.21</v>
      </c>
      <c r="L197" s="390">
        <v>0.62</v>
      </c>
      <c r="M197" s="390">
        <v>0.36</v>
      </c>
      <c r="N197" s="390">
        <v>0.28000000000000003</v>
      </c>
      <c r="O197" s="390">
        <v>1.0900000000000001</v>
      </c>
      <c r="P197" s="390">
        <v>0.59</v>
      </c>
      <c r="Q197" s="390">
        <v>0.42</v>
      </c>
      <c r="T197" s="213"/>
      <c r="U197" s="213"/>
    </row>
    <row r="198" spans="3:21" hidden="1">
      <c r="C198" s="386" t="s">
        <v>47</v>
      </c>
      <c r="D198" s="387"/>
      <c r="E198" s="388" t="s">
        <v>1</v>
      </c>
      <c r="F198" s="389" t="s">
        <v>2</v>
      </c>
      <c r="I198" s="390">
        <v>0.45</v>
      </c>
      <c r="J198" s="390">
        <v>0.28999999999999998</v>
      </c>
      <c r="K198" s="390">
        <v>0.25</v>
      </c>
      <c r="L198" s="390">
        <v>0.66</v>
      </c>
      <c r="M198" s="390">
        <v>0.4</v>
      </c>
      <c r="N198" s="390">
        <v>0.32</v>
      </c>
      <c r="O198" s="390">
        <v>1.0900000000000001</v>
      </c>
      <c r="P198" s="390">
        <v>0.59</v>
      </c>
      <c r="Q198" s="390">
        <v>0.42</v>
      </c>
      <c r="T198" s="213"/>
      <c r="U198" s="213"/>
    </row>
    <row r="199" spans="3:21" hidden="1">
      <c r="C199" s="48"/>
      <c r="D199" s="52"/>
      <c r="E199" s="31"/>
      <c r="F199" s="389" t="s">
        <v>47</v>
      </c>
      <c r="I199" s="390">
        <v>0.45</v>
      </c>
      <c r="J199" s="390">
        <v>0.28999999999999998</v>
      </c>
      <c r="K199" s="390">
        <v>0.25</v>
      </c>
      <c r="L199" s="390">
        <v>0.66</v>
      </c>
      <c r="M199" s="390">
        <v>0.4</v>
      </c>
      <c r="N199" s="390">
        <v>0.32</v>
      </c>
      <c r="O199" s="390">
        <v>1.0900000000000001</v>
      </c>
      <c r="P199" s="390">
        <v>0.59</v>
      </c>
      <c r="Q199" s="390">
        <v>0.42</v>
      </c>
      <c r="T199" s="213"/>
      <c r="U199" s="213"/>
    </row>
    <row r="200" spans="3:21" hidden="1">
      <c r="C200" s="48"/>
      <c r="D200" s="52"/>
      <c r="E200" s="32"/>
      <c r="F200" s="389" t="s">
        <v>3</v>
      </c>
      <c r="I200" s="390">
        <v>0.45</v>
      </c>
      <c r="J200" s="390">
        <v>0.28999999999999998</v>
      </c>
      <c r="K200" s="390">
        <v>0.25</v>
      </c>
      <c r="L200" s="390">
        <v>0.66</v>
      </c>
      <c r="M200" s="390">
        <v>0.4</v>
      </c>
      <c r="N200" s="390">
        <v>0.32</v>
      </c>
      <c r="O200" s="390">
        <v>1.0900000000000001</v>
      </c>
      <c r="P200" s="390">
        <v>0.59</v>
      </c>
      <c r="Q200" s="390">
        <v>0.42</v>
      </c>
      <c r="T200" s="213"/>
      <c r="U200" s="213"/>
    </row>
    <row r="201" spans="3:21" hidden="1">
      <c r="C201" s="48"/>
      <c r="D201" s="52"/>
      <c r="E201" s="388" t="s">
        <v>46</v>
      </c>
      <c r="F201" s="389" t="s">
        <v>2</v>
      </c>
      <c r="I201" s="390">
        <v>0.45</v>
      </c>
      <c r="J201" s="390">
        <v>0.28999999999999998</v>
      </c>
      <c r="K201" s="390">
        <v>0.25</v>
      </c>
      <c r="L201" s="390">
        <v>0.66</v>
      </c>
      <c r="M201" s="390">
        <v>0.4</v>
      </c>
      <c r="N201" s="390">
        <v>0.32</v>
      </c>
      <c r="O201" s="390">
        <v>1.0900000000000001</v>
      </c>
      <c r="P201" s="390">
        <v>0.59</v>
      </c>
      <c r="Q201" s="390">
        <v>0.42</v>
      </c>
      <c r="T201" s="213"/>
      <c r="U201" s="213"/>
    </row>
    <row r="202" spans="3:21" hidden="1">
      <c r="C202" s="48"/>
      <c r="D202" s="52"/>
      <c r="E202" s="31"/>
      <c r="F202" s="389" t="s">
        <v>47</v>
      </c>
      <c r="I202" s="390">
        <v>0.43</v>
      </c>
      <c r="J202" s="390">
        <v>0.27</v>
      </c>
      <c r="K202" s="390">
        <v>0.23</v>
      </c>
      <c r="L202" s="390">
        <v>0.64</v>
      </c>
      <c r="M202" s="390">
        <v>0.38</v>
      </c>
      <c r="N202" s="390">
        <v>0.3</v>
      </c>
      <c r="O202" s="390">
        <v>1.0900000000000001</v>
      </c>
      <c r="P202" s="390">
        <v>0.59</v>
      </c>
      <c r="Q202" s="390">
        <v>0.42</v>
      </c>
      <c r="T202" s="213"/>
      <c r="U202" s="213"/>
    </row>
    <row r="203" spans="3:21" hidden="1">
      <c r="C203" s="48"/>
      <c r="D203" s="52"/>
      <c r="E203" s="32"/>
      <c r="F203" s="389" t="s">
        <v>3</v>
      </c>
      <c r="I203" s="390">
        <v>0.41</v>
      </c>
      <c r="J203" s="390">
        <v>0.27</v>
      </c>
      <c r="K203" s="390">
        <v>0.22</v>
      </c>
      <c r="L203" s="390">
        <v>0.62</v>
      </c>
      <c r="M203" s="390">
        <v>0.38</v>
      </c>
      <c r="N203" s="390">
        <v>0.28999999999999998</v>
      </c>
      <c r="O203" s="390">
        <v>1.0900000000000001</v>
      </c>
      <c r="P203" s="390">
        <v>0.59</v>
      </c>
      <c r="Q203" s="390">
        <v>0.42</v>
      </c>
      <c r="T203" s="213"/>
      <c r="U203" s="213"/>
    </row>
    <row r="204" spans="3:21" hidden="1">
      <c r="C204" s="48"/>
      <c r="D204" s="52"/>
      <c r="E204" s="388" t="s">
        <v>2</v>
      </c>
      <c r="F204" s="389" t="s">
        <v>2</v>
      </c>
      <c r="I204" s="390">
        <v>0.41</v>
      </c>
      <c r="J204" s="390">
        <v>0.26</v>
      </c>
      <c r="K204" s="390">
        <v>0.23</v>
      </c>
      <c r="L204" s="390">
        <v>0.62</v>
      </c>
      <c r="M204" s="390">
        <v>0.37</v>
      </c>
      <c r="N204" s="390">
        <v>0.3</v>
      </c>
      <c r="O204" s="390">
        <v>1.0900000000000001</v>
      </c>
      <c r="P204" s="390">
        <v>0.59</v>
      </c>
      <c r="Q204" s="390">
        <v>0.42</v>
      </c>
      <c r="T204" s="213"/>
      <c r="U204" s="213"/>
    </row>
    <row r="205" spans="3:21" hidden="1">
      <c r="C205" s="48"/>
      <c r="D205" s="52"/>
      <c r="E205" s="31"/>
      <c r="F205" s="389" t="s">
        <v>47</v>
      </c>
      <c r="I205" s="390">
        <v>0.41</v>
      </c>
      <c r="J205" s="390">
        <v>0.26</v>
      </c>
      <c r="K205" s="390">
        <v>0.21</v>
      </c>
      <c r="L205" s="390">
        <v>0.62</v>
      </c>
      <c r="M205" s="390">
        <v>0.37</v>
      </c>
      <c r="N205" s="390">
        <v>0.28000000000000003</v>
      </c>
      <c r="O205" s="390">
        <v>1.0900000000000001</v>
      </c>
      <c r="P205" s="390">
        <v>0.59</v>
      </c>
      <c r="Q205" s="390">
        <v>0.42</v>
      </c>
      <c r="T205" s="213"/>
      <c r="U205" s="213"/>
    </row>
    <row r="206" spans="3:21" hidden="1">
      <c r="C206" s="48"/>
      <c r="D206" s="52"/>
      <c r="E206" s="32"/>
      <c r="F206" s="389" t="s">
        <v>3</v>
      </c>
      <c r="I206" s="390">
        <v>0.41</v>
      </c>
      <c r="J206" s="390">
        <v>0.26</v>
      </c>
      <c r="K206" s="390">
        <v>0.21</v>
      </c>
      <c r="L206" s="390">
        <v>0.62</v>
      </c>
      <c r="M206" s="390">
        <v>0.36</v>
      </c>
      <c r="N206" s="390">
        <v>0.28000000000000003</v>
      </c>
      <c r="O206" s="390">
        <v>1.0900000000000001</v>
      </c>
      <c r="P206" s="390">
        <v>0.59</v>
      </c>
      <c r="Q206" s="390">
        <v>0.42</v>
      </c>
      <c r="T206" s="213"/>
      <c r="U206" s="213"/>
    </row>
    <row r="207" spans="3:21" hidden="1">
      <c r="C207" s="48"/>
      <c r="D207" s="52"/>
      <c r="E207" s="388" t="s">
        <v>47</v>
      </c>
      <c r="F207" s="389" t="s">
        <v>2</v>
      </c>
      <c r="I207" s="390">
        <v>0.41</v>
      </c>
      <c r="J207" s="390">
        <v>0.26</v>
      </c>
      <c r="K207" s="390">
        <v>0.22</v>
      </c>
      <c r="L207" s="390">
        <v>0.62</v>
      </c>
      <c r="M207" s="390">
        <v>0.36</v>
      </c>
      <c r="N207" s="390">
        <v>0.28999999999999998</v>
      </c>
      <c r="O207" s="390">
        <v>1.0900000000000001</v>
      </c>
      <c r="P207" s="390">
        <v>0.59</v>
      </c>
      <c r="Q207" s="390">
        <v>0.42</v>
      </c>
      <c r="T207" s="213"/>
      <c r="U207" s="213"/>
    </row>
    <row r="208" spans="3:21" hidden="1">
      <c r="C208" s="48"/>
      <c r="D208" s="52"/>
      <c r="E208" s="31"/>
      <c r="F208" s="389" t="s">
        <v>47</v>
      </c>
      <c r="I208" s="390">
        <v>0.41</v>
      </c>
      <c r="J208" s="390">
        <v>0.26</v>
      </c>
      <c r="K208" s="390">
        <v>0.2</v>
      </c>
      <c r="L208" s="390">
        <v>0.62</v>
      </c>
      <c r="M208" s="390">
        <v>0.36</v>
      </c>
      <c r="N208" s="390">
        <v>0.28000000000000003</v>
      </c>
      <c r="O208" s="390">
        <v>1.0900000000000001</v>
      </c>
      <c r="P208" s="390">
        <v>0.59</v>
      </c>
      <c r="Q208" s="390">
        <v>0.42</v>
      </c>
      <c r="T208" s="213"/>
      <c r="U208" s="213"/>
    </row>
    <row r="209" spans="3:21" hidden="1">
      <c r="C209" s="49"/>
      <c r="D209" s="53"/>
      <c r="E209" s="32"/>
      <c r="F209" s="389" t="s">
        <v>3</v>
      </c>
      <c r="I209" s="390">
        <v>0.41</v>
      </c>
      <c r="J209" s="390">
        <v>0.26</v>
      </c>
      <c r="K209" s="390">
        <v>0.2</v>
      </c>
      <c r="L209" s="390">
        <v>0.62</v>
      </c>
      <c r="M209" s="390">
        <v>0.36</v>
      </c>
      <c r="N209" s="390">
        <v>0.28000000000000003</v>
      </c>
      <c r="O209" s="390">
        <v>1.0900000000000001</v>
      </c>
      <c r="P209" s="390">
        <v>0.59</v>
      </c>
      <c r="Q209" s="390">
        <v>0.42</v>
      </c>
      <c r="T209" s="213"/>
      <c r="U209" s="213"/>
    </row>
    <row r="210" spans="3:21" hidden="1">
      <c r="T210" s="213"/>
      <c r="U210" s="213"/>
    </row>
    <row r="211" spans="3:21" hidden="1">
      <c r="C211" s="393" t="s">
        <v>296</v>
      </c>
      <c r="E211" s="298"/>
      <c r="F211" s="298"/>
      <c r="H211" s="298"/>
      <c r="I211" s="298"/>
      <c r="T211" s="213"/>
      <c r="U211" s="213"/>
    </row>
    <row r="212" spans="3:21" hidden="1">
      <c r="C212" s="298"/>
      <c r="D212" s="299" t="s">
        <v>118</v>
      </c>
      <c r="E212" s="300"/>
      <c r="F212" s="301">
        <v>10.99</v>
      </c>
      <c r="H212" s="301" t="s">
        <v>119</v>
      </c>
      <c r="I212" s="301" t="s">
        <v>120</v>
      </c>
      <c r="K212" s="215" t="s">
        <v>162</v>
      </c>
      <c r="L212" s="41">
        <v>20</v>
      </c>
      <c r="M212" s="215" t="s">
        <v>163</v>
      </c>
      <c r="T212" s="213"/>
      <c r="U212" s="213"/>
    </row>
    <row r="213" spans="3:21" hidden="1">
      <c r="C213" s="298"/>
      <c r="D213" s="299" t="s">
        <v>121</v>
      </c>
      <c r="E213" s="300"/>
      <c r="F213" s="301">
        <v>5.09</v>
      </c>
      <c r="H213" s="301" t="s">
        <v>120</v>
      </c>
      <c r="I213" s="301" t="s">
        <v>120</v>
      </c>
      <c r="T213" s="213"/>
      <c r="U213" s="213"/>
    </row>
    <row r="214" spans="3:21" hidden="1">
      <c r="C214" s="298"/>
      <c r="D214" s="299" t="s">
        <v>122</v>
      </c>
      <c r="E214" s="300"/>
      <c r="F214" s="301">
        <v>5.09</v>
      </c>
      <c r="H214" s="301" t="s">
        <v>120</v>
      </c>
      <c r="I214" s="301" t="s">
        <v>120</v>
      </c>
      <c r="T214" s="213"/>
      <c r="U214" s="213"/>
    </row>
    <row r="215" spans="3:21" hidden="1">
      <c r="C215" s="298"/>
      <c r="D215" s="299" t="s">
        <v>123</v>
      </c>
      <c r="E215" s="300"/>
      <c r="F215" s="301">
        <v>5.09</v>
      </c>
      <c r="H215" s="301" t="s">
        <v>120</v>
      </c>
      <c r="I215" s="301" t="s">
        <v>120</v>
      </c>
      <c r="T215" s="213"/>
      <c r="U215" s="213"/>
    </row>
    <row r="216" spans="3:21">
      <c r="T216" s="213"/>
      <c r="U216" s="213"/>
    </row>
    <row r="217" spans="3:21" ht="16.5">
      <c r="C217" s="34" t="s">
        <v>172</v>
      </c>
      <c r="T217" s="215"/>
    </row>
    <row r="218" spans="3:21" customFormat="1" ht="14.25">
      <c r="C218" s="17" t="s">
        <v>100</v>
      </c>
      <c r="D218" s="43"/>
      <c r="E218" s="43" t="s">
        <v>174</v>
      </c>
      <c r="F218" s="40" t="s">
        <v>60</v>
      </c>
      <c r="G218" s="24"/>
      <c r="H218" s="43"/>
      <c r="I218" s="43"/>
      <c r="J218" s="353">
        <f>電気排出係数!D5*1000</f>
        <v>0.51200000000000001</v>
      </c>
      <c r="K218" s="289" t="str">
        <f>電気排出係数!B5</f>
        <v>その他</v>
      </c>
      <c r="L218" s="293"/>
      <c r="M218" s="293"/>
      <c r="N218" s="352" t="s">
        <v>94</v>
      </c>
      <c r="O218" s="293">
        <f>電気排出係数!E5*1000</f>
        <v>0</v>
      </c>
      <c r="P218" s="355" t="s">
        <v>199</v>
      </c>
      <c r="Q218" s="354"/>
      <c r="R218" s="24"/>
    </row>
    <row r="219" spans="3:21" customFormat="1" ht="14.25">
      <c r="C219" s="35"/>
      <c r="D219" s="209"/>
      <c r="E219" s="43"/>
      <c r="F219" s="40" t="s">
        <v>196</v>
      </c>
      <c r="G219" s="24"/>
      <c r="H219" s="43"/>
      <c r="I219" s="43"/>
      <c r="J219" s="353">
        <f>J218/K219</f>
        <v>5.2459016393442623E-2</v>
      </c>
      <c r="K219" s="290">
        <v>9.76</v>
      </c>
      <c r="L219" s="208" t="s">
        <v>184</v>
      </c>
      <c r="M219" s="43"/>
      <c r="N219" s="43"/>
      <c r="O219" s="43"/>
      <c r="P219" s="43"/>
      <c r="Q219" s="295"/>
      <c r="R219" s="24"/>
    </row>
    <row r="220" spans="3:21" customFormat="1" ht="14.25">
      <c r="C220" s="35"/>
      <c r="D220" s="209"/>
      <c r="E220" s="43" t="s">
        <v>83</v>
      </c>
      <c r="F220" s="40" t="s">
        <v>197</v>
      </c>
      <c r="G220" s="24"/>
      <c r="H220" s="43"/>
      <c r="I220" s="43"/>
      <c r="J220" s="353">
        <v>4.9799999999999997E-2</v>
      </c>
      <c r="K220" s="290"/>
      <c r="L220" s="43"/>
      <c r="M220" s="43"/>
      <c r="N220" s="43"/>
      <c r="O220" s="43"/>
      <c r="P220" s="43"/>
      <c r="Q220" s="295"/>
      <c r="R220" s="24"/>
    </row>
    <row r="221" spans="3:21" customFormat="1" ht="14.25">
      <c r="C221" s="35"/>
      <c r="D221" s="209"/>
      <c r="E221" s="43" t="s">
        <v>80</v>
      </c>
      <c r="F221" s="40" t="s">
        <v>198</v>
      </c>
      <c r="G221" s="24"/>
      <c r="H221" s="43"/>
      <c r="I221" s="43"/>
      <c r="J221" s="353">
        <v>5.7000000000000002E-2</v>
      </c>
      <c r="K221" s="290"/>
      <c r="L221" s="43"/>
      <c r="M221" s="43"/>
      <c r="N221" s="43"/>
      <c r="O221" s="43"/>
      <c r="P221" s="43"/>
      <c r="Q221" s="295"/>
      <c r="R221" s="24"/>
    </row>
    <row r="222" spans="3:21" customFormat="1" ht="14.25">
      <c r="C222" s="35"/>
      <c r="D222" s="209"/>
      <c r="E222" s="43" t="s">
        <v>84</v>
      </c>
      <c r="F222" s="40" t="s">
        <v>152</v>
      </c>
      <c r="G222" s="24"/>
      <c r="H222" s="43"/>
      <c r="I222" s="43"/>
      <c r="J222" s="353">
        <v>6.7799999999999999E-2</v>
      </c>
      <c r="K222" s="290"/>
      <c r="L222" s="43"/>
      <c r="M222" s="43"/>
      <c r="N222" s="43"/>
      <c r="O222" s="43"/>
      <c r="P222" s="43"/>
      <c r="Q222" s="295"/>
      <c r="R222" s="24"/>
    </row>
    <row r="223" spans="3:21" customFormat="1" ht="14.25">
      <c r="C223" s="35"/>
      <c r="D223" s="209"/>
      <c r="E223" s="43" t="s">
        <v>81</v>
      </c>
      <c r="F223" s="40" t="s">
        <v>196</v>
      </c>
      <c r="G223" s="24"/>
      <c r="H223" s="43"/>
      <c r="I223" s="43"/>
      <c r="J223" s="353">
        <v>6.93E-2</v>
      </c>
      <c r="K223" s="290"/>
      <c r="L223" s="43"/>
      <c r="M223" s="43"/>
      <c r="N223" s="43"/>
      <c r="O223" s="43"/>
      <c r="P223" s="43"/>
      <c r="Q223" s="295"/>
      <c r="R223" s="24"/>
    </row>
    <row r="224" spans="3:21" customFormat="1" ht="14.25">
      <c r="C224" s="35"/>
      <c r="D224" s="209"/>
      <c r="E224" s="43" t="s">
        <v>85</v>
      </c>
      <c r="F224" s="40" t="s">
        <v>198</v>
      </c>
      <c r="G224" s="24"/>
      <c r="H224" s="43"/>
      <c r="I224" s="43"/>
      <c r="J224" s="353">
        <v>6.855E-2</v>
      </c>
      <c r="K224" s="302" t="s">
        <v>93</v>
      </c>
      <c r="L224" s="43"/>
      <c r="M224" s="43"/>
      <c r="N224" s="43"/>
      <c r="O224" s="43"/>
      <c r="P224" s="43"/>
      <c r="Q224" s="295"/>
      <c r="R224" s="24"/>
    </row>
    <row r="225" spans="3:27" customFormat="1" ht="14.25">
      <c r="C225" s="35"/>
      <c r="D225" s="209"/>
      <c r="E225" s="43" t="s">
        <v>86</v>
      </c>
      <c r="F225" s="40" t="s">
        <v>198</v>
      </c>
      <c r="G225" s="24"/>
      <c r="H225" s="43"/>
      <c r="I225" s="43"/>
      <c r="J225" s="353">
        <v>5.8999999999999997E-2</v>
      </c>
      <c r="K225" s="291"/>
      <c r="L225" s="294"/>
      <c r="M225" s="294"/>
      <c r="N225" s="294"/>
      <c r="O225" s="294"/>
      <c r="P225" s="294"/>
      <c r="Q225" s="296"/>
      <c r="R225" s="24"/>
    </row>
    <row r="226" spans="3:27" customFormat="1">
      <c r="C226" s="35"/>
      <c r="D226" s="209"/>
      <c r="E226" s="43"/>
      <c r="F226" s="43"/>
      <c r="G226" s="24"/>
      <c r="H226" s="43"/>
      <c r="I226" s="43"/>
      <c r="J226" s="287"/>
      <c r="K226" s="208"/>
      <c r="L226" s="43"/>
      <c r="M226" s="43"/>
      <c r="N226" s="43"/>
      <c r="O226" s="43"/>
      <c r="P226" s="43"/>
      <c r="Q226" s="43"/>
      <c r="R226" s="24"/>
    </row>
    <row r="227" spans="3:27" customFormat="1" ht="14.25">
      <c r="C227" s="35"/>
      <c r="D227" s="35" t="s">
        <v>82</v>
      </c>
      <c r="E227" s="43"/>
      <c r="F227" s="43"/>
      <c r="G227" s="24"/>
      <c r="H227" s="43"/>
      <c r="I227" s="43"/>
      <c r="J227" s="288" t="s">
        <v>92</v>
      </c>
      <c r="K227" s="292" t="s">
        <v>195</v>
      </c>
      <c r="L227" s="43"/>
      <c r="M227" s="43"/>
      <c r="N227" s="43"/>
      <c r="O227" s="43"/>
      <c r="P227" s="43"/>
      <c r="Q227" s="43"/>
      <c r="R227" s="24"/>
    </row>
    <row r="228" spans="3:27" customFormat="1">
      <c r="C228" s="35"/>
      <c r="D228" s="209"/>
      <c r="E228" s="43" t="s">
        <v>87</v>
      </c>
      <c r="F228" s="43"/>
      <c r="G228" s="24"/>
      <c r="H228" s="43"/>
      <c r="I228" s="43"/>
      <c r="J228" s="351">
        <v>0.51400000000000001</v>
      </c>
      <c r="K228" s="286">
        <f>J219*J228</f>
        <v>2.6963934426229508E-2</v>
      </c>
      <c r="L228" s="43"/>
      <c r="M228" s="43"/>
      <c r="N228" s="43"/>
      <c r="O228" s="43"/>
      <c r="P228" s="43"/>
      <c r="Q228" s="43"/>
      <c r="R228" s="24"/>
    </row>
    <row r="229" spans="3:27" customFormat="1" ht="13.5" customHeight="1">
      <c r="C229" s="35"/>
      <c r="D229" s="209"/>
      <c r="E229" s="43" t="s">
        <v>88</v>
      </c>
      <c r="F229" s="43"/>
      <c r="G229" s="24"/>
      <c r="H229" s="43"/>
      <c r="I229" s="43"/>
      <c r="J229" s="351">
        <v>0.215</v>
      </c>
      <c r="K229" s="286">
        <f t="shared" ref="K229:K233" si="48">J220*J229</f>
        <v>1.0707E-2</v>
      </c>
      <c r="L229" s="43"/>
      <c r="M229" s="43"/>
      <c r="N229" s="43"/>
      <c r="O229" s="43"/>
      <c r="P229" s="43"/>
      <c r="Q229" s="43"/>
      <c r="R229" s="24"/>
    </row>
    <row r="230" spans="3:27" customFormat="1">
      <c r="C230" s="35"/>
      <c r="D230" s="209"/>
      <c r="E230" s="43" t="s">
        <v>89</v>
      </c>
      <c r="F230" s="43"/>
      <c r="G230" s="24"/>
      <c r="H230" s="43"/>
      <c r="I230" s="43"/>
      <c r="J230" s="351">
        <v>0</v>
      </c>
      <c r="K230" s="286">
        <f t="shared" si="48"/>
        <v>0</v>
      </c>
      <c r="L230" s="43"/>
      <c r="M230" s="43"/>
      <c r="N230" s="43"/>
      <c r="O230" s="43"/>
      <c r="P230" s="43"/>
      <c r="Q230" s="43"/>
      <c r="R230" s="43"/>
    </row>
    <row r="231" spans="3:27" customFormat="1">
      <c r="C231" s="35"/>
      <c r="D231" s="209"/>
      <c r="E231" s="43" t="s">
        <v>90</v>
      </c>
      <c r="F231" s="43"/>
      <c r="G231" s="24"/>
      <c r="H231" s="43"/>
      <c r="I231" s="43"/>
      <c r="J231" s="351">
        <v>0.156</v>
      </c>
      <c r="K231" s="286">
        <f t="shared" si="48"/>
        <v>1.0576799999999999E-2</v>
      </c>
      <c r="L231" s="43"/>
      <c r="M231" s="43"/>
      <c r="N231" s="43"/>
      <c r="O231" s="43"/>
      <c r="P231" s="43"/>
      <c r="Q231" s="43"/>
      <c r="R231" s="43"/>
    </row>
    <row r="232" spans="3:27" customFormat="1">
      <c r="C232" s="35"/>
      <c r="D232" s="209"/>
      <c r="E232" s="43" t="s">
        <v>91</v>
      </c>
      <c r="F232" s="43"/>
      <c r="G232" s="24"/>
      <c r="H232" s="43"/>
      <c r="I232" s="43"/>
      <c r="J232" s="351">
        <v>0</v>
      </c>
      <c r="K232" s="286">
        <f t="shared" si="48"/>
        <v>0</v>
      </c>
      <c r="L232" s="43"/>
      <c r="M232" s="43"/>
      <c r="N232" s="43"/>
      <c r="O232" s="43"/>
      <c r="P232" s="43"/>
      <c r="Q232" s="43"/>
      <c r="R232" s="43"/>
    </row>
    <row r="233" spans="3:27" customFormat="1">
      <c r="C233" s="35"/>
      <c r="D233" s="209"/>
      <c r="E233" s="285" t="s">
        <v>115</v>
      </c>
      <c r="G233" s="24"/>
      <c r="J233" s="351">
        <v>0</v>
      </c>
      <c r="K233" s="286">
        <f t="shared" si="48"/>
        <v>0</v>
      </c>
      <c r="L233" s="43"/>
      <c r="M233" s="43"/>
      <c r="N233" s="43"/>
      <c r="O233" s="43"/>
      <c r="P233" s="43"/>
      <c r="Q233" s="43"/>
      <c r="R233" s="43"/>
    </row>
    <row r="234" spans="3:27" customFormat="1">
      <c r="C234" s="35"/>
      <c r="D234" s="209"/>
      <c r="E234" s="43" t="s">
        <v>86</v>
      </c>
      <c r="F234" s="43"/>
      <c r="G234" s="24"/>
      <c r="H234" s="43"/>
      <c r="I234" s="43"/>
      <c r="J234" s="351">
        <v>0.107</v>
      </c>
      <c r="K234" s="286">
        <f>J225*J234</f>
        <v>6.3129999999999992E-3</v>
      </c>
      <c r="L234" s="43"/>
      <c r="M234" s="43"/>
      <c r="N234" s="43"/>
      <c r="O234" s="43"/>
      <c r="P234" s="43"/>
      <c r="Q234" s="43"/>
      <c r="R234" s="43"/>
    </row>
    <row r="235" spans="3:27" s="376" customFormat="1">
      <c r="C235" s="35"/>
      <c r="D235" s="209"/>
      <c r="E235" s="43" t="s">
        <v>298</v>
      </c>
      <c r="F235" s="394"/>
      <c r="G235" s="395"/>
      <c r="H235" s="394"/>
      <c r="I235" s="394"/>
      <c r="J235" s="351">
        <v>7.0000000000000001E-3</v>
      </c>
      <c r="K235" s="286">
        <v>0</v>
      </c>
      <c r="L235" s="43"/>
      <c r="M235" s="43"/>
      <c r="N235" s="43"/>
      <c r="O235" s="43"/>
      <c r="P235" s="43"/>
      <c r="Q235" s="43"/>
      <c r="R235" s="43"/>
    </row>
    <row r="236" spans="3:27" customFormat="1" ht="14.25">
      <c r="C236" s="35"/>
      <c r="D236" s="209"/>
      <c r="E236" s="43"/>
      <c r="F236" s="43"/>
      <c r="G236" s="24"/>
      <c r="H236" s="43"/>
      <c r="I236" s="43"/>
      <c r="J236" s="40" t="s">
        <v>7</v>
      </c>
      <c r="K236" s="286">
        <f>SUM(K228:K235)</f>
        <v>5.4560734426229503E-2</v>
      </c>
      <c r="L236" s="43" t="s">
        <v>152</v>
      </c>
      <c r="M236" s="43"/>
      <c r="N236" s="43"/>
      <c r="O236" s="43"/>
      <c r="P236" s="43"/>
      <c r="Q236" s="43"/>
      <c r="R236" s="43"/>
    </row>
    <row r="237" spans="3:27" customFormat="1">
      <c r="G237" s="24"/>
    </row>
    <row r="238" spans="3:27" s="297" customFormat="1" hidden="1">
      <c r="C238" s="303"/>
      <c r="D238" s="338" t="s">
        <v>200</v>
      </c>
      <c r="E238" s="303"/>
      <c r="F238" s="303"/>
      <c r="H238" s="303"/>
      <c r="I238" s="303"/>
      <c r="J238" s="303"/>
      <c r="K238" s="303"/>
      <c r="L238" s="303"/>
      <c r="M238" s="303"/>
      <c r="N238" s="303"/>
      <c r="P238" s="303"/>
      <c r="Q238" s="304" t="s">
        <v>129</v>
      </c>
    </row>
    <row r="239" spans="3:27" s="297" customFormat="1" ht="14.25" hidden="1">
      <c r="C239" s="303"/>
      <c r="D239" s="305" t="s">
        <v>130</v>
      </c>
      <c r="E239" s="306"/>
      <c r="F239" s="307" t="s">
        <v>201</v>
      </c>
      <c r="G239" s="303"/>
      <c r="H239" s="307"/>
      <c r="I239" s="308" t="s">
        <v>131</v>
      </c>
      <c r="J239" s="305" t="s">
        <v>132</v>
      </c>
      <c r="K239" s="306"/>
      <c r="L239" s="306"/>
      <c r="M239" s="306"/>
      <c r="N239" s="306"/>
      <c r="O239" s="306"/>
      <c r="P239" s="309" t="s">
        <v>202</v>
      </c>
      <c r="Q239" s="310"/>
      <c r="T239" s="346" t="s">
        <v>183</v>
      </c>
      <c r="U239" s="342"/>
      <c r="V239" s="342"/>
      <c r="W239" s="342"/>
      <c r="X239" s="342"/>
      <c r="Y239" s="342"/>
      <c r="Z239" s="342"/>
      <c r="AA239" s="342"/>
    </row>
    <row r="240" spans="3:27" s="297" customFormat="1" hidden="1">
      <c r="C240" s="303"/>
      <c r="D240" s="308" t="s">
        <v>133</v>
      </c>
      <c r="E240" s="308" t="s">
        <v>134</v>
      </c>
      <c r="F240" s="311" t="s">
        <v>135</v>
      </c>
      <c r="G240" s="303"/>
      <c r="H240" s="317">
        <v>1</v>
      </c>
      <c r="I240" s="307" t="e">
        <f>#REF!</f>
        <v>#REF!</v>
      </c>
      <c r="J240" s="308">
        <v>1</v>
      </c>
      <c r="K240" s="308">
        <v>2</v>
      </c>
      <c r="L240" s="308">
        <v>3</v>
      </c>
      <c r="M240" s="308">
        <v>4</v>
      </c>
      <c r="N240" s="308">
        <v>5</v>
      </c>
      <c r="O240" s="308">
        <v>6</v>
      </c>
      <c r="P240" s="308">
        <v>7</v>
      </c>
      <c r="Q240" s="308">
        <v>8</v>
      </c>
      <c r="T240" s="343">
        <v>1</v>
      </c>
      <c r="U240" s="343">
        <v>2</v>
      </c>
      <c r="V240" s="343">
        <v>3</v>
      </c>
      <c r="W240" s="343">
        <v>4</v>
      </c>
      <c r="X240" s="343">
        <v>5</v>
      </c>
      <c r="Y240" s="343">
        <v>6</v>
      </c>
      <c r="Z240" s="343">
        <v>7</v>
      </c>
      <c r="AA240" s="343">
        <v>8</v>
      </c>
    </row>
    <row r="241" spans="3:27" s="297" customFormat="1" hidden="1">
      <c r="C241" s="303"/>
      <c r="D241" s="311"/>
      <c r="E241" s="312"/>
      <c r="F241" s="308" t="s">
        <v>42</v>
      </c>
      <c r="G241" s="308" t="s">
        <v>136</v>
      </c>
      <c r="H241" s="308">
        <v>2</v>
      </c>
      <c r="I241" s="313" t="e">
        <f t="shared" ref="I241:I258" si="49">HLOOKUP($I$240,$J$240:$Q$258,H241)</f>
        <v>#REF!</v>
      </c>
      <c r="J241" s="313">
        <v>1510</v>
      </c>
      <c r="K241" s="313">
        <v>1315</v>
      </c>
      <c r="L241" s="313">
        <v>1134</v>
      </c>
      <c r="M241" s="313">
        <v>1316</v>
      </c>
      <c r="N241" s="313">
        <v>1190</v>
      </c>
      <c r="O241" s="313">
        <v>1119</v>
      </c>
      <c r="P241" s="313">
        <v>985</v>
      </c>
      <c r="Q241" s="313">
        <v>937</v>
      </c>
      <c r="T241" s="344">
        <f t="shared" ref="T241:AA241" si="50">MAX(J241:J258)</f>
        <v>1777</v>
      </c>
      <c r="U241" s="344">
        <f t="shared" si="50"/>
        <v>1542</v>
      </c>
      <c r="V241" s="344">
        <f t="shared" si="50"/>
        <v>1325</v>
      </c>
      <c r="W241" s="344">
        <f t="shared" si="50"/>
        <v>1543</v>
      </c>
      <c r="X241" s="344">
        <f t="shared" si="50"/>
        <v>1393</v>
      </c>
      <c r="Y241" s="344">
        <f t="shared" si="50"/>
        <v>1308</v>
      </c>
      <c r="Z241" s="344">
        <f t="shared" si="50"/>
        <v>1147</v>
      </c>
      <c r="AA241" s="344">
        <f t="shared" si="50"/>
        <v>1089</v>
      </c>
    </row>
    <row r="242" spans="3:27" s="297" customFormat="1" hidden="1">
      <c r="C242" s="303"/>
      <c r="D242" s="311" t="s">
        <v>126</v>
      </c>
      <c r="E242" s="303" t="s">
        <v>125</v>
      </c>
      <c r="F242" s="308" t="s">
        <v>137</v>
      </c>
      <c r="G242" s="308" t="s">
        <v>138</v>
      </c>
      <c r="H242" s="308">
        <v>3</v>
      </c>
      <c r="I242" s="313" t="e">
        <f t="shared" si="49"/>
        <v>#REF!</v>
      </c>
      <c r="J242" s="313">
        <v>1777</v>
      </c>
      <c r="K242" s="313">
        <v>1542</v>
      </c>
      <c r="L242" s="313">
        <v>1325</v>
      </c>
      <c r="M242" s="313">
        <v>1543</v>
      </c>
      <c r="N242" s="313">
        <v>1393</v>
      </c>
      <c r="O242" s="313">
        <v>1308</v>
      </c>
      <c r="P242" s="313">
        <v>1147</v>
      </c>
      <c r="Q242" s="313">
        <v>1089</v>
      </c>
      <c r="T242" s="345">
        <f>J241</f>
        <v>1510</v>
      </c>
      <c r="U242" s="345">
        <f>K241</f>
        <v>1315</v>
      </c>
      <c r="V242" s="345">
        <f>L247</f>
        <v>1069</v>
      </c>
      <c r="W242" s="345">
        <f>M247</f>
        <v>1218</v>
      </c>
      <c r="X242" s="345">
        <f>N247</f>
        <v>1080</v>
      </c>
      <c r="Y242" s="345">
        <f>O247</f>
        <v>1081</v>
      </c>
      <c r="Z242" s="345">
        <f>P247</f>
        <v>965</v>
      </c>
      <c r="AA242" s="345">
        <f>Q241</f>
        <v>937</v>
      </c>
    </row>
    <row r="243" spans="3:27" s="297" customFormat="1" hidden="1">
      <c r="C243" s="303"/>
      <c r="D243" s="311"/>
      <c r="E243" s="303"/>
      <c r="F243" s="308" t="s">
        <v>185</v>
      </c>
      <c r="G243" s="308" t="s">
        <v>186</v>
      </c>
      <c r="H243" s="303">
        <v>4</v>
      </c>
      <c r="I243" s="313" t="e">
        <f t="shared" si="49"/>
        <v>#REF!</v>
      </c>
      <c r="J243" s="313">
        <v>1510</v>
      </c>
      <c r="K243" s="313">
        <v>1315</v>
      </c>
      <c r="L243" s="313">
        <v>1134</v>
      </c>
      <c r="M243" s="313">
        <v>1316</v>
      </c>
      <c r="N243" s="313">
        <v>1190</v>
      </c>
      <c r="O243" s="313">
        <v>1119</v>
      </c>
      <c r="P243" s="313">
        <v>985</v>
      </c>
      <c r="Q243" s="313">
        <v>937</v>
      </c>
    </row>
    <row r="244" spans="3:27" s="297" customFormat="1" hidden="1">
      <c r="C244" s="303"/>
      <c r="D244" s="314"/>
      <c r="E244" s="307"/>
      <c r="F244" s="310" t="s">
        <v>42</v>
      </c>
      <c r="G244" s="308" t="s">
        <v>139</v>
      </c>
      <c r="H244" s="308">
        <v>5</v>
      </c>
      <c r="I244" s="313" t="e">
        <f t="shared" si="49"/>
        <v>#REF!</v>
      </c>
      <c r="J244" s="313">
        <v>1492</v>
      </c>
      <c r="K244" s="313">
        <v>1299</v>
      </c>
      <c r="L244" s="313">
        <v>1096</v>
      </c>
      <c r="M244" s="313">
        <v>1242</v>
      </c>
      <c r="N244" s="313">
        <v>1109</v>
      </c>
      <c r="O244" s="313">
        <v>926</v>
      </c>
      <c r="P244" s="313">
        <v>740</v>
      </c>
      <c r="Q244" s="313">
        <v>525</v>
      </c>
    </row>
    <row r="245" spans="3:27" s="297" customFormat="1" hidden="1">
      <c r="C245" s="303"/>
      <c r="D245" s="315" t="s">
        <v>126</v>
      </c>
      <c r="E245" s="311" t="s">
        <v>128</v>
      </c>
      <c r="F245" s="310" t="s">
        <v>137</v>
      </c>
      <c r="G245" s="308" t="s">
        <v>140</v>
      </c>
      <c r="H245" s="308">
        <v>6</v>
      </c>
      <c r="I245" s="313" t="e">
        <f t="shared" si="49"/>
        <v>#REF!</v>
      </c>
      <c r="J245" s="313">
        <v>1755</v>
      </c>
      <c r="K245" s="313">
        <v>1523</v>
      </c>
      <c r="L245" s="313">
        <v>1279</v>
      </c>
      <c r="M245" s="313">
        <v>1455</v>
      </c>
      <c r="N245" s="313">
        <v>1295</v>
      </c>
      <c r="O245" s="313">
        <v>1076</v>
      </c>
      <c r="P245" s="313">
        <v>852</v>
      </c>
      <c r="Q245" s="313">
        <v>595</v>
      </c>
    </row>
    <row r="246" spans="3:27" s="297" customFormat="1" hidden="1">
      <c r="C246" s="303"/>
      <c r="D246" s="316"/>
      <c r="E246" s="317"/>
      <c r="F246" s="308" t="s">
        <v>185</v>
      </c>
      <c r="G246" s="308" t="s">
        <v>187</v>
      </c>
      <c r="H246" s="303">
        <v>7</v>
      </c>
      <c r="I246" s="313" t="e">
        <f t="shared" si="49"/>
        <v>#REF!</v>
      </c>
      <c r="J246" s="313">
        <v>1492</v>
      </c>
      <c r="K246" s="313">
        <v>1299</v>
      </c>
      <c r="L246" s="313">
        <v>1096</v>
      </c>
      <c r="M246" s="313">
        <v>1242</v>
      </c>
      <c r="N246" s="313">
        <v>1109</v>
      </c>
      <c r="O246" s="313">
        <v>926</v>
      </c>
      <c r="P246" s="313">
        <v>740</v>
      </c>
      <c r="Q246" s="313">
        <v>525</v>
      </c>
    </row>
    <row r="247" spans="3:27" s="297" customFormat="1" hidden="1">
      <c r="C247" s="303"/>
      <c r="D247" s="307"/>
      <c r="E247" s="307"/>
      <c r="F247" s="308" t="s">
        <v>42</v>
      </c>
      <c r="G247" s="308" t="s">
        <v>141</v>
      </c>
      <c r="H247" s="308">
        <v>8</v>
      </c>
      <c r="I247" s="313" t="e">
        <f t="shared" si="49"/>
        <v>#REF!</v>
      </c>
      <c r="J247" s="313">
        <v>1252</v>
      </c>
      <c r="K247" s="313">
        <v>1176</v>
      </c>
      <c r="L247" s="313">
        <v>1069</v>
      </c>
      <c r="M247" s="313">
        <v>1218</v>
      </c>
      <c r="N247" s="313">
        <v>1080</v>
      </c>
      <c r="O247" s="313">
        <v>1081</v>
      </c>
      <c r="P247" s="313">
        <v>965</v>
      </c>
      <c r="Q247" s="313">
        <v>937</v>
      </c>
    </row>
    <row r="248" spans="3:27" s="297" customFormat="1" hidden="1">
      <c r="C248" s="303"/>
      <c r="D248" s="311" t="s">
        <v>127</v>
      </c>
      <c r="E248" s="311" t="s">
        <v>125</v>
      </c>
      <c r="F248" s="308" t="s">
        <v>137</v>
      </c>
      <c r="G248" s="308" t="s">
        <v>142</v>
      </c>
      <c r="H248" s="308">
        <v>9</v>
      </c>
      <c r="I248" s="313" t="e">
        <f t="shared" si="49"/>
        <v>#REF!</v>
      </c>
      <c r="J248" s="313">
        <v>1467</v>
      </c>
      <c r="K248" s="313">
        <v>1376</v>
      </c>
      <c r="L248" s="313">
        <v>1248</v>
      </c>
      <c r="M248" s="313">
        <v>1426</v>
      </c>
      <c r="N248" s="313">
        <v>1260</v>
      </c>
      <c r="O248" s="313">
        <v>1261</v>
      </c>
      <c r="P248" s="313">
        <v>1122</v>
      </c>
      <c r="Q248" s="313">
        <v>1089</v>
      </c>
    </row>
    <row r="249" spans="3:27" s="297" customFormat="1" hidden="1">
      <c r="C249" s="303"/>
      <c r="D249" s="311"/>
      <c r="E249" s="311"/>
      <c r="F249" s="308" t="s">
        <v>185</v>
      </c>
      <c r="G249" s="308" t="s">
        <v>188</v>
      </c>
      <c r="H249" s="303">
        <v>10</v>
      </c>
      <c r="I249" s="313" t="e">
        <f t="shared" si="49"/>
        <v>#REF!</v>
      </c>
      <c r="J249" s="313">
        <v>1252</v>
      </c>
      <c r="K249" s="313">
        <v>1176</v>
      </c>
      <c r="L249" s="313">
        <v>1069</v>
      </c>
      <c r="M249" s="313">
        <v>1218</v>
      </c>
      <c r="N249" s="313">
        <v>1080</v>
      </c>
      <c r="O249" s="313">
        <v>1081</v>
      </c>
      <c r="P249" s="313">
        <v>965</v>
      </c>
      <c r="Q249" s="313">
        <v>937</v>
      </c>
    </row>
    <row r="250" spans="3:27" s="297" customFormat="1" hidden="1">
      <c r="C250" s="303"/>
      <c r="D250" s="314"/>
      <c r="E250" s="307"/>
      <c r="F250" s="310" t="s">
        <v>42</v>
      </c>
      <c r="G250" s="308" t="s">
        <v>147</v>
      </c>
      <c r="H250" s="308">
        <v>11</v>
      </c>
      <c r="I250" s="313" t="e">
        <f t="shared" si="49"/>
        <v>#REF!</v>
      </c>
      <c r="J250" s="313">
        <v>1233</v>
      </c>
      <c r="K250" s="313">
        <v>1160</v>
      </c>
      <c r="L250" s="313">
        <v>1031</v>
      </c>
      <c r="M250" s="313">
        <v>1144</v>
      </c>
      <c r="N250" s="313">
        <v>998</v>
      </c>
      <c r="O250" s="313">
        <v>887</v>
      </c>
      <c r="P250" s="313">
        <v>720</v>
      </c>
      <c r="Q250" s="313">
        <v>525</v>
      </c>
    </row>
    <row r="251" spans="3:27" s="297" customFormat="1" hidden="1">
      <c r="C251" s="303"/>
      <c r="D251" s="315" t="s">
        <v>127</v>
      </c>
      <c r="E251" s="311" t="s">
        <v>128</v>
      </c>
      <c r="F251" s="310" t="s">
        <v>137</v>
      </c>
      <c r="G251" s="308" t="s">
        <v>148</v>
      </c>
      <c r="H251" s="308">
        <v>12</v>
      </c>
      <c r="I251" s="313" t="e">
        <f t="shared" si="49"/>
        <v>#REF!</v>
      </c>
      <c r="J251" s="313">
        <v>1444</v>
      </c>
      <c r="K251" s="313">
        <v>1357</v>
      </c>
      <c r="L251" s="313">
        <v>1202</v>
      </c>
      <c r="M251" s="313">
        <v>1338</v>
      </c>
      <c r="N251" s="313">
        <v>1163</v>
      </c>
      <c r="O251" s="313">
        <v>1029</v>
      </c>
      <c r="P251" s="313">
        <v>828</v>
      </c>
      <c r="Q251" s="313">
        <v>595</v>
      </c>
    </row>
    <row r="252" spans="3:27" s="297" customFormat="1" hidden="1">
      <c r="C252" s="303"/>
      <c r="D252" s="316"/>
      <c r="E252" s="317"/>
      <c r="F252" s="308" t="s">
        <v>185</v>
      </c>
      <c r="G252" s="308" t="s">
        <v>189</v>
      </c>
      <c r="H252" s="303">
        <v>13</v>
      </c>
      <c r="I252" s="313" t="e">
        <f t="shared" si="49"/>
        <v>#REF!</v>
      </c>
      <c r="J252" s="313">
        <v>1233</v>
      </c>
      <c r="K252" s="313">
        <v>1160</v>
      </c>
      <c r="L252" s="313">
        <v>1031</v>
      </c>
      <c r="M252" s="313">
        <v>1144</v>
      </c>
      <c r="N252" s="313">
        <v>998</v>
      </c>
      <c r="O252" s="313">
        <v>887</v>
      </c>
      <c r="P252" s="313">
        <v>720</v>
      </c>
      <c r="Q252" s="313">
        <v>525</v>
      </c>
    </row>
    <row r="253" spans="3:27" s="297" customFormat="1" hidden="1">
      <c r="C253" s="303"/>
      <c r="D253" s="307"/>
      <c r="E253" s="318"/>
      <c r="F253" s="308" t="s">
        <v>42</v>
      </c>
      <c r="G253" s="308" t="s">
        <v>143</v>
      </c>
      <c r="H253" s="308">
        <v>14</v>
      </c>
      <c r="I253" s="313" t="e">
        <f t="shared" si="49"/>
        <v>#REF!</v>
      </c>
      <c r="J253" s="313">
        <v>957</v>
      </c>
      <c r="K253" s="313">
        <v>905</v>
      </c>
      <c r="L253" s="313">
        <v>839</v>
      </c>
      <c r="M253" s="313">
        <v>924</v>
      </c>
      <c r="N253" s="313">
        <v>813</v>
      </c>
      <c r="O253" s="313">
        <v>870</v>
      </c>
      <c r="P253" s="313">
        <v>848</v>
      </c>
      <c r="Q253" s="313">
        <v>937</v>
      </c>
    </row>
    <row r="254" spans="3:27" s="297" customFormat="1" hidden="1">
      <c r="C254" s="303"/>
      <c r="D254" s="311" t="s">
        <v>124</v>
      </c>
      <c r="E254" s="319" t="s">
        <v>125</v>
      </c>
      <c r="F254" s="308" t="s">
        <v>137</v>
      </c>
      <c r="G254" s="308" t="s">
        <v>144</v>
      </c>
      <c r="H254" s="308">
        <v>15</v>
      </c>
      <c r="I254" s="313" t="e">
        <f t="shared" si="49"/>
        <v>#REF!</v>
      </c>
      <c r="J254" s="313">
        <v>1113</v>
      </c>
      <c r="K254" s="313">
        <v>1051</v>
      </c>
      <c r="L254" s="313">
        <v>972</v>
      </c>
      <c r="M254" s="313">
        <v>1073</v>
      </c>
      <c r="N254" s="313">
        <v>940</v>
      </c>
      <c r="O254" s="313">
        <v>1009</v>
      </c>
      <c r="P254" s="313">
        <v>983</v>
      </c>
      <c r="Q254" s="313">
        <v>1089</v>
      </c>
    </row>
    <row r="255" spans="3:27" s="297" customFormat="1" hidden="1">
      <c r="C255" s="303"/>
      <c r="D255" s="311"/>
      <c r="E255" s="319"/>
      <c r="F255" s="308" t="s">
        <v>185</v>
      </c>
      <c r="G255" s="308" t="s">
        <v>190</v>
      </c>
      <c r="H255" s="303">
        <v>16</v>
      </c>
      <c r="I255" s="313" t="e">
        <f t="shared" si="49"/>
        <v>#REF!</v>
      </c>
      <c r="J255" s="313">
        <v>957</v>
      </c>
      <c r="K255" s="313">
        <v>905</v>
      </c>
      <c r="L255" s="313">
        <v>839</v>
      </c>
      <c r="M255" s="313">
        <v>924</v>
      </c>
      <c r="N255" s="313">
        <v>813</v>
      </c>
      <c r="O255" s="313">
        <v>870</v>
      </c>
      <c r="P255" s="313">
        <v>848</v>
      </c>
      <c r="Q255" s="313">
        <v>937</v>
      </c>
    </row>
    <row r="256" spans="3:27" s="297" customFormat="1" hidden="1">
      <c r="C256" s="303"/>
      <c r="D256" s="314"/>
      <c r="E256" s="307"/>
      <c r="F256" s="310" t="s">
        <v>42</v>
      </c>
      <c r="G256" s="308" t="s">
        <v>145</v>
      </c>
      <c r="H256" s="308">
        <v>17</v>
      </c>
      <c r="I256" s="313" t="e">
        <f t="shared" si="49"/>
        <v>#REF!</v>
      </c>
      <c r="J256" s="313">
        <v>939</v>
      </c>
      <c r="K256" s="313">
        <v>889</v>
      </c>
      <c r="L256" s="313">
        <v>801</v>
      </c>
      <c r="M256" s="313">
        <v>850</v>
      </c>
      <c r="N256" s="313">
        <v>732</v>
      </c>
      <c r="O256" s="313">
        <v>677</v>
      </c>
      <c r="P256" s="313">
        <v>603</v>
      </c>
      <c r="Q256" s="313">
        <v>525</v>
      </c>
    </row>
    <row r="257" spans="3:18" s="297" customFormat="1" hidden="1">
      <c r="C257" s="303"/>
      <c r="D257" s="315" t="s">
        <v>124</v>
      </c>
      <c r="E257" s="311" t="s">
        <v>128</v>
      </c>
      <c r="F257" s="310" t="s">
        <v>137</v>
      </c>
      <c r="G257" s="308" t="s">
        <v>146</v>
      </c>
      <c r="H257" s="308">
        <v>18</v>
      </c>
      <c r="I257" s="313" t="e">
        <f t="shared" si="49"/>
        <v>#REF!</v>
      </c>
      <c r="J257" s="313">
        <v>1091</v>
      </c>
      <c r="K257" s="313">
        <v>1031</v>
      </c>
      <c r="L257" s="313">
        <v>926</v>
      </c>
      <c r="M257" s="313">
        <v>985</v>
      </c>
      <c r="N257" s="313">
        <v>843</v>
      </c>
      <c r="O257" s="313">
        <v>777</v>
      </c>
      <c r="P257" s="313">
        <v>689</v>
      </c>
      <c r="Q257" s="313">
        <v>595</v>
      </c>
    </row>
    <row r="258" spans="3:18" s="297" customFormat="1" hidden="1">
      <c r="C258" s="303"/>
      <c r="D258" s="316"/>
      <c r="E258" s="317"/>
      <c r="F258" s="308" t="s">
        <v>185</v>
      </c>
      <c r="G258" s="308" t="s">
        <v>191</v>
      </c>
      <c r="H258" s="308">
        <v>19</v>
      </c>
      <c r="I258" s="313" t="e">
        <f t="shared" si="49"/>
        <v>#REF!</v>
      </c>
      <c r="J258" s="313">
        <v>939</v>
      </c>
      <c r="K258" s="313">
        <v>889</v>
      </c>
      <c r="L258" s="313">
        <v>801</v>
      </c>
      <c r="M258" s="313">
        <v>850</v>
      </c>
      <c r="N258" s="313">
        <v>732</v>
      </c>
      <c r="O258" s="313">
        <v>677</v>
      </c>
      <c r="P258" s="313">
        <v>603</v>
      </c>
      <c r="Q258" s="313">
        <v>525</v>
      </c>
    </row>
    <row r="259" spans="3:18" s="297" customFormat="1" hidden="1">
      <c r="C259" s="303"/>
      <c r="D259" s="320" t="e">
        <f>#REF!</f>
        <v>#REF!</v>
      </c>
      <c r="E259" s="320" t="e">
        <f>#REF!</f>
        <v>#REF!</v>
      </c>
      <c r="F259" s="347" t="e">
        <f>#REF!</f>
        <v>#REF!</v>
      </c>
      <c r="G259" s="341" t="str">
        <f>IFERROR(D259&amp;E259&amp;#REF!,"-")</f>
        <v>-</v>
      </c>
      <c r="H259" s="341" t="str">
        <f>IFERROR(VLOOKUP(G259,G241:H258,2,0),"-")</f>
        <v>-</v>
      </c>
      <c r="I259" s="340" t="e">
        <f>IF(H259="-",HLOOKUP($I$240,$T$240:$AA$242,2,FALSE),VLOOKUP(H259,$H$241:$I$258,2))</f>
        <v>#REF!</v>
      </c>
      <c r="J259" s="303"/>
      <c r="K259" s="303"/>
      <c r="L259" s="303"/>
      <c r="M259" s="303"/>
      <c r="N259" s="303"/>
      <c r="O259" s="303"/>
      <c r="P259" s="303"/>
      <c r="Q259" s="303"/>
    </row>
    <row r="260" spans="3:18" s="297" customFormat="1" hidden="1">
      <c r="C260" s="303"/>
      <c r="D260" s="303"/>
      <c r="E260" s="303"/>
      <c r="F260" s="303"/>
      <c r="G260" s="303" t="e">
        <f>D259&amp;E259&amp;0</f>
        <v>#REF!</v>
      </c>
      <c r="H260" s="341" t="str">
        <f>IFERROR(VLOOKUP(G260,G241:H258,2,0),"-")</f>
        <v>-</v>
      </c>
      <c r="I260" s="340" t="e">
        <f>IF(H260="-",HLOOKUP($I$240,$T$240:$AA$242,3,FALSE),VLOOKUP(H260,$H$241:$I$258,2))</f>
        <v>#REF!</v>
      </c>
      <c r="J260" s="208"/>
      <c r="K260" s="208"/>
      <c r="L260" s="208"/>
      <c r="M260" s="208"/>
      <c r="N260" s="208"/>
      <c r="O260" s="208"/>
      <c r="P260" s="208"/>
      <c r="Q260" s="303"/>
    </row>
    <row r="261" spans="3:18" s="297" customFormat="1" hidden="1">
      <c r="C261" s="35"/>
      <c r="D261" s="209"/>
      <c r="E261" s="43"/>
      <c r="F261" s="43"/>
      <c r="H261" s="43"/>
      <c r="I261" s="43"/>
      <c r="J261" s="287"/>
      <c r="K261" s="208"/>
      <c r="L261" s="43"/>
      <c r="M261" s="43"/>
      <c r="N261" s="43"/>
      <c r="O261" s="43"/>
      <c r="P261" s="43"/>
      <c r="Q261" s="43"/>
      <c r="R261" s="43"/>
    </row>
    <row r="262" spans="3:18" ht="15.6" customHeight="1">
      <c r="C262" s="34" t="s">
        <v>173</v>
      </c>
      <c r="D262" s="26"/>
    </row>
    <row r="263" spans="3:18" ht="4.9000000000000004" customHeight="1">
      <c r="C263" s="22"/>
      <c r="F263" s="43"/>
    </row>
    <row r="264" spans="3:18" ht="15.6" customHeight="1">
      <c r="C264" s="22"/>
    </row>
    <row r="265" spans="3:18" ht="15.6" customHeight="1">
      <c r="I265" s="62" t="s">
        <v>53</v>
      </c>
      <c r="J265" s="63"/>
      <c r="K265" s="64"/>
      <c r="L265" s="62" t="s">
        <v>54</v>
      </c>
      <c r="M265" s="63"/>
      <c r="N265" s="64"/>
      <c r="O265" s="62" t="s">
        <v>55</v>
      </c>
      <c r="P265" s="63"/>
      <c r="Q265" s="65"/>
    </row>
    <row r="266" spans="3:18" ht="15.6" customHeight="1">
      <c r="F266" s="58" t="s">
        <v>107</v>
      </c>
      <c r="H266" s="75"/>
      <c r="I266" s="66" t="s">
        <v>2</v>
      </c>
      <c r="J266" s="66" t="s">
        <v>47</v>
      </c>
      <c r="K266" s="66" t="s">
        <v>3</v>
      </c>
      <c r="L266" s="66" t="s">
        <v>2</v>
      </c>
      <c r="M266" s="66" t="s">
        <v>47</v>
      </c>
      <c r="N266" s="66" t="s">
        <v>3</v>
      </c>
      <c r="O266" s="66" t="s">
        <v>2</v>
      </c>
      <c r="P266" s="66" t="s">
        <v>47</v>
      </c>
      <c r="Q266" s="66" t="s">
        <v>3</v>
      </c>
    </row>
    <row r="267" spans="3:18" ht="15.6" customHeight="1">
      <c r="C267" s="38" t="s">
        <v>51</v>
      </c>
      <c r="D267" s="38"/>
      <c r="F267" s="41"/>
      <c r="H267" s="21"/>
      <c r="I267" s="39">
        <v>30</v>
      </c>
      <c r="J267" s="39">
        <v>60</v>
      </c>
      <c r="K267" s="39">
        <v>90</v>
      </c>
      <c r="L267" s="39">
        <v>30</v>
      </c>
      <c r="M267" s="39">
        <v>60</v>
      </c>
      <c r="N267" s="39">
        <v>90</v>
      </c>
      <c r="O267" s="39">
        <v>30</v>
      </c>
      <c r="P267" s="39">
        <v>60</v>
      </c>
      <c r="Q267" s="39">
        <v>90</v>
      </c>
    </row>
    <row r="268" spans="3:18" ht="9" customHeight="1">
      <c r="C268" s="40"/>
      <c r="D268" s="40"/>
      <c r="F268" s="216"/>
      <c r="H268" s="21"/>
      <c r="I268" s="42"/>
      <c r="J268" s="42"/>
      <c r="K268" s="42"/>
      <c r="L268" s="42"/>
      <c r="M268" s="42"/>
      <c r="N268" s="42"/>
      <c r="O268" s="42"/>
      <c r="P268" s="42"/>
      <c r="Q268" s="42"/>
    </row>
    <row r="269" spans="3:18" ht="16.5">
      <c r="D269" s="38"/>
      <c r="H269" s="21"/>
      <c r="I269" s="204" t="s">
        <v>104</v>
      </c>
      <c r="J269" s="44"/>
      <c r="K269" s="44"/>
      <c r="L269" s="44"/>
      <c r="M269" s="44"/>
      <c r="N269" s="44"/>
      <c r="O269" s="44"/>
      <c r="P269" s="44"/>
      <c r="Q269" s="45"/>
    </row>
    <row r="270" spans="3:18" ht="35.25" customHeight="1">
      <c r="C270" s="77" t="s">
        <v>52</v>
      </c>
      <c r="D270" s="38"/>
      <c r="F270" s="76" t="s">
        <v>109</v>
      </c>
      <c r="I270" s="78" t="s">
        <v>2</v>
      </c>
      <c r="J270" s="78" t="s">
        <v>47</v>
      </c>
      <c r="K270" s="78" t="s">
        <v>3</v>
      </c>
      <c r="L270" s="78" t="s">
        <v>2</v>
      </c>
      <c r="M270" s="78" t="s">
        <v>47</v>
      </c>
      <c r="N270" s="78" t="s">
        <v>3</v>
      </c>
      <c r="O270" s="78" t="s">
        <v>2</v>
      </c>
      <c r="P270" s="78" t="s">
        <v>47</v>
      </c>
      <c r="Q270" s="78" t="s">
        <v>3</v>
      </c>
    </row>
    <row r="271" spans="3:18">
      <c r="F271" s="79">
        <v>1</v>
      </c>
      <c r="H271" s="21"/>
      <c r="I271" s="46">
        <v>11</v>
      </c>
      <c r="J271" s="46">
        <v>11</v>
      </c>
      <c r="K271" s="46">
        <v>11</v>
      </c>
      <c r="L271" s="46">
        <v>11</v>
      </c>
      <c r="M271" s="46">
        <v>11</v>
      </c>
      <c r="N271" s="46">
        <v>11</v>
      </c>
      <c r="O271" s="46">
        <v>11</v>
      </c>
      <c r="P271" s="46">
        <v>11</v>
      </c>
      <c r="Q271" s="46">
        <v>11</v>
      </c>
    </row>
    <row r="272" spans="3:18">
      <c r="D272" s="38"/>
      <c r="F272" s="79">
        <v>2</v>
      </c>
      <c r="H272" s="21"/>
      <c r="I272" s="46">
        <v>12</v>
      </c>
      <c r="J272" s="46">
        <v>18</v>
      </c>
      <c r="K272" s="46">
        <v>24</v>
      </c>
      <c r="L272" s="46">
        <v>12</v>
      </c>
      <c r="M272" s="46">
        <v>18</v>
      </c>
      <c r="N272" s="46">
        <v>24</v>
      </c>
      <c r="O272" s="46">
        <v>12</v>
      </c>
      <c r="P272" s="46">
        <v>18</v>
      </c>
      <c r="Q272" s="46">
        <v>24</v>
      </c>
    </row>
    <row r="273" spans="4:17">
      <c r="D273" s="38"/>
      <c r="F273" s="79">
        <v>3</v>
      </c>
      <c r="H273" s="21"/>
      <c r="I273" s="46">
        <v>25</v>
      </c>
      <c r="J273" s="46">
        <v>37</v>
      </c>
      <c r="K273" s="46">
        <v>49</v>
      </c>
      <c r="L273" s="46">
        <v>25</v>
      </c>
      <c r="M273" s="46">
        <v>37</v>
      </c>
      <c r="N273" s="46">
        <v>49</v>
      </c>
      <c r="O273" s="46">
        <v>25</v>
      </c>
      <c r="P273" s="46">
        <v>37</v>
      </c>
      <c r="Q273" s="46">
        <v>49</v>
      </c>
    </row>
    <row r="274" spans="4:17">
      <c r="D274" s="38"/>
      <c r="F274" s="79">
        <v>4</v>
      </c>
      <c r="H274" s="21"/>
      <c r="I274" s="46">
        <v>50</v>
      </c>
      <c r="J274" s="46">
        <v>75</v>
      </c>
      <c r="K274" s="46">
        <v>100</v>
      </c>
      <c r="L274" s="46">
        <v>50</v>
      </c>
      <c r="M274" s="46">
        <v>75</v>
      </c>
      <c r="N274" s="46">
        <v>100</v>
      </c>
      <c r="O274" s="46">
        <v>50</v>
      </c>
      <c r="P274" s="46">
        <v>75</v>
      </c>
      <c r="Q274" s="46">
        <v>100</v>
      </c>
    </row>
    <row r="275" spans="4:17">
      <c r="D275" s="38"/>
      <c r="F275" s="79">
        <v>5</v>
      </c>
      <c r="H275" s="21"/>
      <c r="I275" s="46">
        <v>50</v>
      </c>
      <c r="J275" s="46">
        <v>75</v>
      </c>
      <c r="K275" s="46">
        <v>100</v>
      </c>
      <c r="L275" s="46">
        <v>50</v>
      </c>
      <c r="M275" s="46">
        <v>75</v>
      </c>
      <c r="N275" s="46">
        <v>100</v>
      </c>
      <c r="O275" s="46">
        <v>50</v>
      </c>
      <c r="P275" s="46">
        <v>75</v>
      </c>
      <c r="Q275" s="46">
        <v>100</v>
      </c>
    </row>
    <row r="276" spans="4:17" ht="4.9000000000000004" customHeight="1">
      <c r="D276" s="38"/>
      <c r="E276" s="38"/>
      <c r="F276" s="38"/>
      <c r="G276" s="38"/>
      <c r="H276" s="38"/>
      <c r="I276" s="38"/>
      <c r="J276" s="38"/>
      <c r="K276" s="38"/>
      <c r="L276" s="38"/>
      <c r="M276" s="38"/>
      <c r="N276" s="38"/>
      <c r="O276" s="38"/>
      <c r="P276" s="38"/>
      <c r="Q276" s="38"/>
    </row>
    <row r="277" spans="4:17" ht="9" hidden="1" customHeight="1"/>
    <row r="278" spans="4:17" hidden="1"/>
    <row r="279" spans="4:17" hidden="1"/>
    <row r="280" spans="4:17" hidden="1"/>
    <row r="281" spans="4:17" hidden="1"/>
    <row r="282" spans="4:17" hidden="1"/>
    <row r="283" spans="4:17" hidden="1"/>
    <row r="284" spans="4:17" hidden="1"/>
    <row r="285" spans="4:17" hidden="1"/>
    <row r="286" spans="4:17" hidden="1"/>
    <row r="287" spans="4:17" hidden="1"/>
    <row r="288" spans="4:17"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t="13.5" hidden="1" customHeight="1"/>
    <row r="318" ht="13.5" hidden="1"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sheetData>
  <sheetProtection sheet="1" objects="1" scenarios="1"/>
  <phoneticPr fontId="4"/>
  <conditionalFormatting sqref="F4 F56">
    <cfRule type="cellIs" dxfId="8" priority="7" stopIfTrue="1" operator="equal">
      <formula>5</formula>
    </cfRule>
    <cfRule type="cellIs" dxfId="7" priority="8" stopIfTrue="1" operator="equal">
      <formula>4</formula>
    </cfRule>
    <cfRule type="cellIs" dxfId="6" priority="9" stopIfTrue="1" operator="equal">
      <formula>2</formula>
    </cfRule>
  </conditionalFormatting>
  <conditionalFormatting sqref="F160">
    <cfRule type="cellIs" dxfId="5" priority="1" stopIfTrue="1" operator="equal">
      <formula>5</formula>
    </cfRule>
    <cfRule type="cellIs" dxfId="4" priority="2" stopIfTrue="1" operator="equal">
      <formula>4</formula>
    </cfRule>
    <cfRule type="cellIs" dxfId="3" priority="3" stopIfTrue="1" operator="equal">
      <formula>2</formula>
    </cfRule>
  </conditionalFormatting>
  <conditionalFormatting sqref="F108">
    <cfRule type="cellIs" dxfId="2" priority="4" stopIfTrue="1" operator="equal">
      <formula>5</formula>
    </cfRule>
    <cfRule type="cellIs" dxfId="1" priority="5" stopIfTrue="1" operator="equal">
      <formula>4</formula>
    </cfRule>
    <cfRule type="cellIs" dxfId="0" priority="6" stopIfTrue="1" operator="equal">
      <formula>2</formula>
    </cfRule>
  </conditionalFormatting>
  <printOptions horizontalCentered="1"/>
  <pageMargins left="0.59055118110236227" right="0.78740157480314965" top="0.78740157480314965" bottom="0.78740157480314965" header="0.51181102362204722" footer="0.51181102362204722"/>
  <pageSetup paperSize="9" scale="70" fitToHeight="0" orientation="portrait" horizontalDpi="300" verticalDpi="300" r:id="rId1"/>
  <headerFooter alignWithMargins="0">
    <oddHeader>&amp;L&amp;F&amp;R&amp;A</oddHeader>
    <oddFooter>&amp;C&amp;P/&amp;N</oddFooter>
  </headerFooter>
  <rowBreaks count="2" manualBreakCount="2">
    <brk id="54" max="16" man="1"/>
    <brk id="216" max="16" man="1"/>
  </rowBreaks>
  <ignoredErrors>
    <ignoredError sqref="T241:AA24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
  <sheetViews>
    <sheetView showGridLines="0" workbookViewId="0">
      <selection activeCell="I1" sqref="I1"/>
    </sheetView>
  </sheetViews>
  <sheetFormatPr defaultColWidth="0" defaultRowHeight="13.5" customHeight="1" zeroHeight="1"/>
  <cols>
    <col min="1" max="1" width="1.125" style="2" customWidth="1"/>
    <col min="2" max="18" width="8.75" style="2" customWidth="1"/>
    <col min="19" max="19" width="1.5" style="2" customWidth="1"/>
    <col min="20" max="16384" width="8.75" style="2" hidden="1"/>
  </cols>
  <sheetData>
    <row r="1" spans="2:18" ht="13.5" customHeight="1">
      <c r="B1" s="6"/>
      <c r="C1" s="6"/>
      <c r="D1" s="6"/>
      <c r="E1" s="6"/>
      <c r="F1" s="6"/>
      <c r="G1" s="6"/>
      <c r="H1" s="6"/>
      <c r="I1" s="6"/>
      <c r="J1" s="6"/>
      <c r="K1" s="6"/>
      <c r="L1" s="6"/>
      <c r="M1" s="6"/>
      <c r="N1" s="6"/>
      <c r="O1" s="6"/>
      <c r="P1" s="6"/>
      <c r="Q1" s="6"/>
      <c r="R1" s="6"/>
    </row>
    <row r="2" spans="2:18" ht="13.5" customHeight="1">
      <c r="B2" s="6"/>
      <c r="C2" s="6"/>
      <c r="D2" s="6"/>
      <c r="E2" s="6"/>
      <c r="F2" s="6"/>
      <c r="G2" s="6"/>
      <c r="H2" s="6"/>
      <c r="I2" s="6"/>
      <c r="J2" s="6"/>
      <c r="K2" s="6"/>
      <c r="L2" s="6"/>
      <c r="M2" s="6"/>
      <c r="N2" s="6"/>
      <c r="O2" s="6"/>
      <c r="P2" s="6"/>
      <c r="Q2" s="6"/>
      <c r="R2" s="6"/>
    </row>
    <row r="3" spans="2:18" ht="13.5" customHeight="1">
      <c r="B3" s="6"/>
      <c r="C3" s="6"/>
      <c r="D3" s="6"/>
      <c r="E3" s="6"/>
      <c r="F3" s="6"/>
      <c r="G3" s="6"/>
      <c r="H3" s="6"/>
      <c r="I3" s="6"/>
      <c r="J3" s="6"/>
      <c r="K3" s="6"/>
      <c r="L3" s="6"/>
      <c r="M3" s="6"/>
      <c r="N3" s="6"/>
      <c r="O3" s="6"/>
      <c r="P3" s="6"/>
      <c r="Q3" s="6"/>
      <c r="R3" s="6"/>
    </row>
    <row r="4" spans="2:18" ht="13.5" customHeight="1">
      <c r="B4" s="6"/>
      <c r="C4" s="6"/>
      <c r="D4" s="6"/>
      <c r="E4" s="6"/>
      <c r="F4" s="6"/>
      <c r="G4" s="6"/>
      <c r="H4" s="6"/>
      <c r="I4" s="6"/>
      <c r="J4" s="6"/>
      <c r="K4" s="6"/>
      <c r="L4" s="6"/>
      <c r="M4" s="6"/>
      <c r="N4" s="6"/>
      <c r="O4" s="6"/>
      <c r="P4" s="6"/>
      <c r="Q4" s="6"/>
      <c r="R4" s="6"/>
    </row>
    <row r="5" spans="2:18" ht="13.5" customHeight="1">
      <c r="B5" s="6"/>
      <c r="C5" s="6"/>
      <c r="D5" s="6"/>
      <c r="E5" s="6"/>
      <c r="F5" s="6"/>
      <c r="G5" s="6"/>
      <c r="H5" s="6"/>
      <c r="I5" s="6"/>
      <c r="J5" s="6"/>
      <c r="K5" s="6"/>
      <c r="L5" s="6"/>
      <c r="M5" s="6"/>
      <c r="N5" s="6"/>
      <c r="O5" s="6"/>
      <c r="P5" s="6"/>
      <c r="Q5" s="6"/>
      <c r="R5" s="6"/>
    </row>
    <row r="6" spans="2:18" ht="13.5" customHeight="1">
      <c r="B6" s="6"/>
      <c r="C6" s="6"/>
      <c r="D6" s="6"/>
      <c r="E6" s="6"/>
      <c r="F6" s="6"/>
      <c r="G6" s="6"/>
      <c r="H6" s="6"/>
      <c r="I6" s="6"/>
      <c r="J6" s="6"/>
      <c r="K6" s="6"/>
      <c r="L6" s="6"/>
      <c r="M6" s="6"/>
      <c r="N6" s="6"/>
      <c r="O6" s="6"/>
      <c r="P6" s="6"/>
      <c r="Q6" s="6"/>
      <c r="R6" s="6"/>
    </row>
    <row r="7" spans="2:18" ht="13.5" customHeight="1">
      <c r="B7" s="6"/>
      <c r="C7" s="6"/>
      <c r="D7" s="6"/>
      <c r="E7" s="6"/>
      <c r="F7" s="6"/>
      <c r="G7" s="6"/>
      <c r="H7" s="6"/>
      <c r="I7" s="6"/>
      <c r="J7" s="6"/>
      <c r="K7" s="6"/>
      <c r="L7" s="6"/>
      <c r="M7" s="6"/>
      <c r="N7" s="6"/>
      <c r="O7" s="6"/>
      <c r="P7" s="6"/>
      <c r="Q7" s="6"/>
      <c r="R7" s="6"/>
    </row>
    <row r="8" spans="2:18" ht="13.5" customHeight="1">
      <c r="B8" s="6"/>
      <c r="C8" s="6"/>
      <c r="D8" s="6"/>
      <c r="E8" s="6"/>
      <c r="F8" s="6"/>
      <c r="G8" s="6"/>
      <c r="H8" s="6"/>
      <c r="I8" s="6"/>
      <c r="J8" s="6"/>
      <c r="K8" s="6"/>
      <c r="L8" s="6"/>
      <c r="M8" s="6"/>
      <c r="N8" s="6"/>
      <c r="O8" s="6"/>
      <c r="P8" s="6"/>
      <c r="Q8" s="6"/>
      <c r="R8" s="6"/>
    </row>
    <row r="9" spans="2:18" ht="13.5" customHeight="1">
      <c r="B9" s="6"/>
      <c r="C9" s="6"/>
      <c r="D9" s="6"/>
      <c r="E9" s="6"/>
      <c r="F9" s="6"/>
      <c r="G9" s="6"/>
      <c r="H9" s="6"/>
      <c r="I9" s="6"/>
      <c r="J9" s="6"/>
      <c r="K9" s="6"/>
      <c r="L9" s="6"/>
      <c r="M9" s="6"/>
      <c r="N9" s="6"/>
      <c r="O9" s="6"/>
      <c r="P9" s="6"/>
      <c r="Q9" s="6"/>
      <c r="R9" s="6"/>
    </row>
    <row r="10" spans="2:18" ht="13.5" customHeight="1">
      <c r="B10" s="6"/>
      <c r="C10" s="6"/>
      <c r="D10" s="6"/>
      <c r="E10" s="6"/>
      <c r="F10" s="6"/>
      <c r="G10" s="6"/>
      <c r="H10" s="6"/>
      <c r="I10" s="6"/>
      <c r="J10" s="6"/>
      <c r="K10" s="6"/>
      <c r="L10" s="6"/>
      <c r="M10" s="6"/>
      <c r="N10" s="6"/>
      <c r="O10" s="6"/>
      <c r="P10" s="6"/>
      <c r="Q10" s="6"/>
      <c r="R10" s="6"/>
    </row>
    <row r="11" spans="2:18" ht="13.5" customHeight="1">
      <c r="B11" s="6"/>
      <c r="C11" s="6"/>
      <c r="D11" s="6"/>
      <c r="E11" s="6"/>
      <c r="F11" s="6"/>
      <c r="G11" s="6"/>
      <c r="H11" s="6"/>
      <c r="I11" s="6"/>
      <c r="J11" s="6"/>
      <c r="K11" s="6"/>
      <c r="L11" s="6"/>
      <c r="M11" s="6"/>
      <c r="N11" s="6"/>
      <c r="O11" s="6"/>
      <c r="P11" s="6"/>
      <c r="Q11" s="6"/>
      <c r="R11" s="6"/>
    </row>
    <row r="12" spans="2:18" ht="13.5" customHeight="1">
      <c r="B12" s="6"/>
      <c r="C12" s="6"/>
      <c r="D12" s="6"/>
      <c r="E12" s="6"/>
      <c r="F12" s="6"/>
      <c r="G12" s="6"/>
      <c r="H12" s="6"/>
      <c r="I12" s="6"/>
      <c r="J12" s="6"/>
      <c r="K12" s="6"/>
      <c r="L12" s="6"/>
      <c r="M12" s="6"/>
      <c r="N12" s="6"/>
      <c r="O12" s="6"/>
      <c r="P12" s="6"/>
      <c r="Q12" s="6"/>
      <c r="R12" s="6"/>
    </row>
    <row r="13" spans="2:18" ht="18.75">
      <c r="B13" s="6"/>
      <c r="C13" s="6"/>
      <c r="D13" s="6"/>
      <c r="E13" s="7"/>
      <c r="F13" s="6"/>
      <c r="G13" s="6"/>
      <c r="H13" s="6"/>
      <c r="I13" s="6"/>
      <c r="J13" s="6"/>
      <c r="K13" s="6"/>
      <c r="L13" s="6"/>
      <c r="M13" s="6"/>
      <c r="N13" s="6"/>
      <c r="O13" s="6"/>
      <c r="P13" s="6"/>
      <c r="Q13" s="6"/>
      <c r="R13" s="6"/>
    </row>
    <row r="14" spans="2:18" ht="13.5" customHeight="1">
      <c r="B14" s="6"/>
      <c r="C14" s="6"/>
      <c r="D14" s="6"/>
      <c r="E14" s="6"/>
      <c r="F14" s="6"/>
      <c r="G14" s="6"/>
      <c r="H14" s="6"/>
      <c r="I14" s="6"/>
      <c r="J14" s="6"/>
      <c r="K14" s="6"/>
      <c r="L14" s="6"/>
      <c r="M14" s="6"/>
      <c r="N14" s="6"/>
      <c r="O14" s="6"/>
      <c r="P14" s="6"/>
      <c r="Q14" s="6"/>
      <c r="R14" s="6"/>
    </row>
    <row r="15" spans="2:18" ht="13.5" customHeight="1">
      <c r="B15" s="6"/>
      <c r="C15" s="6"/>
      <c r="D15" s="6"/>
      <c r="E15" s="6"/>
      <c r="F15" s="6"/>
      <c r="G15" s="6"/>
      <c r="H15" s="6"/>
      <c r="I15" s="6"/>
      <c r="J15" s="6"/>
      <c r="K15" s="6"/>
      <c r="L15" s="6"/>
      <c r="M15" s="6"/>
      <c r="N15" s="6"/>
      <c r="O15" s="6"/>
      <c r="P15" s="6"/>
      <c r="Q15" s="6"/>
      <c r="R15" s="6"/>
    </row>
    <row r="16" spans="2:18" ht="13.5" customHeight="1">
      <c r="B16" s="6"/>
      <c r="C16" s="6"/>
      <c r="D16" s="6"/>
      <c r="E16" s="6"/>
      <c r="F16" s="6"/>
      <c r="G16" s="6"/>
      <c r="H16" s="6"/>
      <c r="I16" s="6"/>
      <c r="J16" s="6"/>
      <c r="K16" s="6"/>
      <c r="L16" s="6"/>
      <c r="M16" s="6"/>
      <c r="N16" s="6"/>
      <c r="O16" s="6"/>
      <c r="P16" s="6"/>
      <c r="Q16" s="6"/>
      <c r="R16" s="6"/>
    </row>
    <row r="17" spans="2:18" ht="13.5" customHeight="1">
      <c r="B17" s="6"/>
      <c r="C17" s="6"/>
      <c r="D17" s="6"/>
      <c r="E17" s="6"/>
      <c r="F17" s="6"/>
      <c r="G17" s="6"/>
      <c r="H17" s="6"/>
      <c r="I17" s="6"/>
      <c r="J17" s="6"/>
      <c r="K17" s="6"/>
      <c r="L17" s="6"/>
      <c r="M17" s="6"/>
      <c r="N17" s="6"/>
      <c r="O17" s="6"/>
      <c r="P17" s="6"/>
      <c r="Q17" s="6"/>
      <c r="R17" s="6"/>
    </row>
    <row r="18" spans="2:18" ht="13.5" customHeight="1">
      <c r="B18" s="6"/>
      <c r="C18" s="6"/>
      <c r="D18" s="6"/>
      <c r="E18" s="6"/>
      <c r="F18" s="6"/>
      <c r="G18" s="6"/>
      <c r="H18" s="6"/>
      <c r="I18" s="6"/>
      <c r="J18" s="6"/>
      <c r="K18" s="6"/>
      <c r="L18" s="6"/>
      <c r="M18" s="6"/>
      <c r="N18" s="6"/>
      <c r="O18" s="6"/>
      <c r="P18" s="6"/>
      <c r="Q18" s="6"/>
      <c r="R18" s="6"/>
    </row>
    <row r="19" spans="2:18" ht="13.5" customHeight="1">
      <c r="B19" s="6"/>
      <c r="C19" s="6"/>
      <c r="D19" s="6"/>
      <c r="E19" s="6"/>
      <c r="F19" s="6"/>
      <c r="G19" s="6"/>
      <c r="H19" s="6"/>
      <c r="I19" s="6"/>
      <c r="J19" s="6"/>
      <c r="K19" s="6"/>
      <c r="L19" s="6"/>
      <c r="M19" s="6"/>
      <c r="N19" s="6"/>
      <c r="O19" s="6"/>
      <c r="P19" s="6"/>
      <c r="Q19" s="6"/>
      <c r="R19" s="6"/>
    </row>
    <row r="20" spans="2:18" ht="13.5" customHeight="1">
      <c r="B20" s="6"/>
      <c r="C20" s="6"/>
      <c r="D20" s="6"/>
      <c r="E20" s="6"/>
      <c r="F20" s="6"/>
      <c r="G20" s="6"/>
      <c r="H20" s="6"/>
      <c r="I20" s="6"/>
      <c r="J20" s="6"/>
      <c r="K20" s="6"/>
      <c r="L20" s="6"/>
      <c r="M20" s="6"/>
      <c r="N20" s="6"/>
      <c r="O20" s="6"/>
      <c r="P20" s="6"/>
      <c r="Q20" s="6"/>
      <c r="R20" s="6"/>
    </row>
    <row r="21" spans="2:18" ht="13.5" customHeight="1">
      <c r="B21" s="6"/>
      <c r="C21" s="6"/>
      <c r="D21" s="6"/>
      <c r="E21" s="6"/>
      <c r="F21" s="6"/>
      <c r="G21" s="6"/>
      <c r="H21" s="6"/>
      <c r="I21" s="6"/>
      <c r="J21" s="6"/>
      <c r="K21" s="6"/>
      <c r="L21" s="6"/>
      <c r="M21" s="6"/>
      <c r="N21" s="6"/>
      <c r="O21" s="6"/>
      <c r="P21" s="6"/>
      <c r="Q21" s="6"/>
      <c r="R21" s="6"/>
    </row>
    <row r="22" spans="2:18" ht="13.5" customHeight="1">
      <c r="B22" s="6"/>
      <c r="C22" s="6"/>
      <c r="D22" s="6"/>
      <c r="E22" s="6"/>
      <c r="F22" s="6"/>
      <c r="G22" s="6"/>
      <c r="H22" s="6"/>
      <c r="I22" s="6"/>
      <c r="J22" s="6"/>
      <c r="K22" s="6"/>
      <c r="L22" s="6"/>
      <c r="M22" s="6"/>
      <c r="N22" s="6"/>
      <c r="O22" s="6"/>
      <c r="P22" s="6"/>
      <c r="Q22" s="6"/>
      <c r="R22" s="6"/>
    </row>
    <row r="23" spans="2:18" ht="13.5" customHeight="1">
      <c r="B23" s="6"/>
      <c r="C23" s="6"/>
      <c r="D23" s="6"/>
      <c r="E23" s="6"/>
      <c r="F23" s="6"/>
      <c r="G23" s="6"/>
      <c r="H23" s="6"/>
      <c r="I23" s="6"/>
      <c r="J23" s="6"/>
      <c r="K23" s="6"/>
      <c r="L23" s="6"/>
      <c r="M23" s="6"/>
      <c r="N23" s="6"/>
      <c r="O23" s="6"/>
      <c r="P23" s="6"/>
      <c r="Q23" s="6"/>
      <c r="R23" s="6"/>
    </row>
    <row r="24" spans="2:18" ht="13.5" customHeight="1">
      <c r="B24" s="6"/>
      <c r="C24" s="6"/>
      <c r="D24" s="6"/>
      <c r="E24" s="6"/>
      <c r="F24" s="6"/>
      <c r="G24" s="6"/>
      <c r="H24" s="6"/>
      <c r="I24" s="6"/>
      <c r="J24" s="6"/>
      <c r="K24" s="6"/>
      <c r="L24" s="6"/>
      <c r="M24" s="6"/>
      <c r="N24" s="6"/>
      <c r="O24" s="6"/>
      <c r="P24" s="6"/>
      <c r="Q24" s="6"/>
      <c r="R24" s="6"/>
    </row>
    <row r="25" spans="2:18" ht="13.5" customHeight="1">
      <c r="B25" s="6"/>
      <c r="C25" s="6"/>
      <c r="D25" s="6"/>
      <c r="E25" s="6"/>
      <c r="F25" s="6"/>
      <c r="G25" s="6"/>
      <c r="H25" s="6"/>
      <c r="I25" s="6"/>
      <c r="J25" s="6"/>
      <c r="K25" s="6"/>
      <c r="L25" s="6"/>
      <c r="M25" s="6"/>
      <c r="N25" s="6"/>
      <c r="O25" s="6"/>
      <c r="P25" s="6"/>
      <c r="Q25" s="6"/>
      <c r="R25" s="6"/>
    </row>
    <row r="26" spans="2:18" ht="13.5" customHeight="1">
      <c r="B26" s="6"/>
      <c r="C26" s="6"/>
      <c r="D26" s="6"/>
      <c r="E26" s="6"/>
      <c r="F26" s="6"/>
      <c r="G26" s="6"/>
      <c r="H26" s="6"/>
      <c r="I26" s="6"/>
      <c r="J26" s="6"/>
      <c r="K26" s="6"/>
      <c r="L26" s="6"/>
      <c r="M26" s="6"/>
      <c r="N26" s="6"/>
      <c r="O26" s="6"/>
      <c r="P26" s="6"/>
      <c r="Q26" s="6"/>
      <c r="R26" s="6"/>
    </row>
    <row r="27" spans="2:18" ht="13.5" customHeight="1">
      <c r="B27" s="6"/>
      <c r="C27" s="6"/>
      <c r="D27" s="6"/>
      <c r="E27" s="6"/>
      <c r="F27" s="6"/>
      <c r="G27" s="6"/>
      <c r="H27" s="6"/>
      <c r="I27" s="6"/>
      <c r="J27" s="6"/>
      <c r="K27" s="6"/>
      <c r="L27" s="6"/>
      <c r="M27" s="6"/>
      <c r="N27" s="6"/>
      <c r="O27" s="6"/>
      <c r="P27" s="6"/>
      <c r="Q27" s="6"/>
      <c r="R27" s="6"/>
    </row>
    <row r="28" spans="2:18" ht="13.5" customHeight="1">
      <c r="B28" s="6"/>
      <c r="C28" s="6"/>
      <c r="D28" s="6"/>
      <c r="E28" s="6"/>
      <c r="F28" s="6"/>
      <c r="G28" s="6"/>
      <c r="H28" s="6"/>
      <c r="I28" s="6"/>
      <c r="J28" s="6"/>
      <c r="K28" s="6"/>
      <c r="L28" s="6"/>
      <c r="M28" s="6"/>
      <c r="N28" s="6"/>
      <c r="O28" s="6"/>
      <c r="P28" s="6"/>
      <c r="Q28" s="6"/>
      <c r="R28" s="6"/>
    </row>
    <row r="29" spans="2:18" ht="13.5" customHeight="1">
      <c r="B29" s="6"/>
      <c r="C29" s="6"/>
      <c r="D29" s="6"/>
      <c r="E29" s="6"/>
      <c r="F29" s="6"/>
      <c r="G29" s="6"/>
      <c r="H29" s="6"/>
      <c r="I29" s="6"/>
      <c r="J29" s="6"/>
      <c r="K29" s="6"/>
      <c r="L29" s="6"/>
      <c r="M29" s="6"/>
      <c r="N29" s="6"/>
      <c r="O29" s="6"/>
      <c r="P29" s="6"/>
      <c r="Q29" s="6"/>
      <c r="R29" s="6"/>
    </row>
    <row r="30" spans="2:18" ht="13.5" customHeight="1">
      <c r="B30" s="6"/>
      <c r="C30" s="6"/>
      <c r="D30" s="6"/>
      <c r="E30" s="6"/>
      <c r="F30" s="6"/>
      <c r="G30" s="6"/>
      <c r="H30" s="6"/>
      <c r="I30" s="6"/>
      <c r="J30" s="6"/>
      <c r="K30" s="6"/>
      <c r="L30" s="6"/>
      <c r="M30" s="6"/>
      <c r="N30" s="6"/>
      <c r="O30" s="6"/>
      <c r="P30" s="6"/>
      <c r="Q30" s="6"/>
      <c r="R30" s="6"/>
    </row>
    <row r="31" spans="2:18" ht="13.5" customHeight="1">
      <c r="B31" s="6"/>
      <c r="C31" s="6"/>
      <c r="D31" s="6"/>
      <c r="E31" s="6"/>
      <c r="F31" s="6"/>
      <c r="G31" s="6"/>
      <c r="H31" s="6"/>
      <c r="I31" s="6"/>
      <c r="J31" s="6"/>
      <c r="K31" s="6"/>
      <c r="L31" s="6"/>
      <c r="M31" s="6"/>
      <c r="N31" s="6"/>
      <c r="O31" s="6"/>
      <c r="P31" s="6"/>
      <c r="Q31" s="6"/>
      <c r="R31" s="6"/>
    </row>
    <row r="32" spans="2:18" ht="13.5" customHeight="1">
      <c r="B32" s="6"/>
      <c r="C32" s="6"/>
      <c r="D32" s="6"/>
      <c r="E32" s="6"/>
      <c r="F32" s="6"/>
      <c r="G32" s="6"/>
      <c r="H32" s="6"/>
      <c r="I32" s="6"/>
      <c r="J32" s="6"/>
      <c r="K32" s="6"/>
      <c r="L32" s="6"/>
      <c r="M32" s="6"/>
      <c r="N32" s="6"/>
      <c r="O32" s="6"/>
      <c r="P32" s="6"/>
      <c r="Q32" s="6"/>
      <c r="R32" s="6"/>
    </row>
    <row r="33" spans="2:18" ht="13.5" customHeight="1">
      <c r="B33" s="6"/>
      <c r="C33" s="6"/>
      <c r="D33" s="6"/>
      <c r="E33" s="6"/>
      <c r="F33" s="6"/>
      <c r="G33" s="6"/>
      <c r="H33" s="6"/>
      <c r="I33" s="6"/>
      <c r="J33" s="6"/>
      <c r="K33" s="6"/>
      <c r="L33" s="6"/>
      <c r="M33" s="6"/>
      <c r="N33" s="6"/>
      <c r="O33" s="6"/>
      <c r="P33" s="6"/>
      <c r="Q33" s="6"/>
      <c r="R33" s="6"/>
    </row>
    <row r="34" spans="2:18" ht="13.5" customHeight="1">
      <c r="B34" s="6"/>
      <c r="C34" s="6"/>
      <c r="D34" s="6"/>
      <c r="E34" s="6"/>
      <c r="F34" s="6"/>
      <c r="G34" s="6"/>
      <c r="H34" s="6"/>
      <c r="I34" s="6"/>
      <c r="J34" s="6"/>
      <c r="K34" s="6"/>
      <c r="L34" s="6"/>
      <c r="M34" s="6"/>
      <c r="N34" s="6"/>
      <c r="O34" s="6"/>
      <c r="P34" s="6"/>
      <c r="Q34" s="6"/>
      <c r="R34" s="6"/>
    </row>
    <row r="35" spans="2:18" ht="13.5" customHeight="1">
      <c r="B35" s="6"/>
      <c r="C35" s="6"/>
      <c r="D35" s="6"/>
      <c r="E35" s="6"/>
      <c r="F35" s="6"/>
      <c r="G35" s="6"/>
      <c r="H35" s="6"/>
      <c r="I35" s="6"/>
      <c r="J35" s="6"/>
      <c r="K35" s="6"/>
      <c r="L35" s="6"/>
      <c r="M35" s="6"/>
      <c r="N35" s="6"/>
      <c r="O35" s="6"/>
      <c r="P35" s="6"/>
      <c r="Q35" s="6"/>
      <c r="R35" s="6"/>
    </row>
    <row r="36" spans="2:18" ht="13.5" customHeight="1">
      <c r="B36" s="6"/>
      <c r="C36" s="6"/>
      <c r="D36" s="6"/>
      <c r="E36" s="6"/>
      <c r="F36" s="6"/>
      <c r="G36" s="6"/>
      <c r="H36" s="6"/>
      <c r="I36" s="6"/>
      <c r="J36" s="6"/>
      <c r="K36" s="6"/>
      <c r="L36" s="6"/>
      <c r="M36" s="6"/>
      <c r="N36" s="6"/>
      <c r="O36" s="6"/>
      <c r="P36" s="6"/>
      <c r="Q36" s="6"/>
      <c r="R36" s="6"/>
    </row>
    <row r="37" spans="2:18" ht="13.5" customHeight="1">
      <c r="G37" s="6"/>
      <c r="H37" s="6"/>
      <c r="I37" s="6"/>
      <c r="J37" s="6"/>
      <c r="K37" s="6"/>
      <c r="L37" s="6"/>
      <c r="M37" s="6"/>
      <c r="N37" s="6"/>
      <c r="O37" s="6"/>
      <c r="P37" s="6"/>
      <c r="Q37" s="6"/>
      <c r="R37" s="6"/>
    </row>
    <row r="38" spans="2:18" ht="13.5" hidden="1" customHeight="1">
      <c r="J38" s="6"/>
      <c r="K38" s="6"/>
      <c r="L38" s="6"/>
      <c r="M38" s="6"/>
      <c r="N38" s="6"/>
      <c r="O38" s="6"/>
      <c r="P38" s="6"/>
      <c r="Q38" s="6"/>
      <c r="R38" s="6"/>
    </row>
  </sheetData>
  <sheetProtection algorithmName="SHA-512" hashValue="mMjstSWrLHHpeBJrcATJeitk2c8tsxPxNWlLWyhJMTizgUyoyMYZNanf7NnAZhrc1bWVwLc0NPqb4Vyg6Qj+9Q==" saltValue="59lrvI5dHklokw4gpGt5Gg==" spinCount="100000" sheet="1" objects="1" scenarios="1"/>
  <phoneticPr fontId="4"/>
  <printOptions horizontalCentered="1"/>
  <pageMargins left="0.59055118110236227" right="0.78740157480314965" top="0.78740157480314965" bottom="0.78740157480314965" header="0.51181102362204722" footer="0.51181102362204722"/>
  <pageSetup paperSize="9" scale="59" orientation="portrait" horizontalDpi="4294967293" verticalDpi="4294967293" r:id="rId1"/>
  <headerFooter alignWithMargins="0">
    <oddHeader>&amp;L&amp;F&amp;R&amp;A</oddHeader>
    <oddFooter>&amp;C&amp;P/&amp;N</oddFooter>
  </headerFooter>
  <rowBreaks count="1" manualBreakCount="1">
    <brk id="37"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26"/>
  <sheetViews>
    <sheetView zoomScaleNormal="100" workbookViewId="0">
      <selection activeCell="B22" sqref="B22:C22"/>
    </sheetView>
  </sheetViews>
  <sheetFormatPr defaultColWidth="0" defaultRowHeight="13.5" zeroHeight="1"/>
  <cols>
    <col min="1" max="1" width="4.5" customWidth="1"/>
    <col min="2" max="2" width="8.875" customWidth="1"/>
    <col min="3" max="3" width="17.75" customWidth="1"/>
    <col min="4" max="4" width="18.375" customWidth="1"/>
    <col min="5" max="5" width="16" customWidth="1"/>
    <col min="6" max="6" width="5.75" customWidth="1"/>
    <col min="7" max="7" width="8.875" customWidth="1"/>
    <col min="8" max="8" width="8.625" customWidth="1"/>
    <col min="9" max="9" width="0.75" hidden="1" customWidth="1"/>
    <col min="10" max="10" width="17.875" customWidth="1"/>
    <col min="11" max="11" width="2.75" customWidth="1"/>
  </cols>
  <sheetData>
    <row r="1" spans="1:12" ht="16.5">
      <c r="A1" s="217" t="s">
        <v>210</v>
      </c>
      <c r="B1" s="218"/>
      <c r="C1" s="218"/>
      <c r="D1" s="3"/>
      <c r="E1" s="218"/>
      <c r="F1" s="219" t="s">
        <v>192</v>
      </c>
      <c r="G1" s="3"/>
      <c r="H1" s="3"/>
      <c r="I1" s="3"/>
      <c r="J1" s="3"/>
      <c r="K1" s="250"/>
    </row>
    <row r="2" spans="1:12">
      <c r="A2" s="217"/>
      <c r="B2" s="218"/>
      <c r="C2" s="218"/>
      <c r="D2" s="3"/>
      <c r="E2" s="218"/>
      <c r="F2" s="218"/>
      <c r="G2" s="3"/>
      <c r="H2" s="3"/>
      <c r="I2" s="3"/>
      <c r="J2" s="220"/>
      <c r="K2" s="250"/>
    </row>
    <row r="3" spans="1:12">
      <c r="A3" s="217"/>
      <c r="B3" s="218" t="s">
        <v>12</v>
      </c>
      <c r="C3" s="218"/>
      <c r="D3" s="3"/>
      <c r="E3" s="218"/>
      <c r="F3" s="221"/>
      <c r="G3" s="3"/>
      <c r="H3" s="3"/>
      <c r="I3" s="3"/>
      <c r="J3" s="3"/>
      <c r="K3" s="250"/>
    </row>
    <row r="4" spans="1:12" ht="14.25" thickBot="1">
      <c r="A4" s="217"/>
      <c r="B4" s="218" t="s">
        <v>13</v>
      </c>
      <c r="C4" s="218"/>
      <c r="D4" s="4" t="s">
        <v>14</v>
      </c>
      <c r="E4" s="218" t="s">
        <v>15</v>
      </c>
      <c r="F4" s="221"/>
      <c r="G4" s="3"/>
      <c r="H4" s="3"/>
      <c r="I4" s="3"/>
      <c r="J4" s="3"/>
      <c r="K4" s="250"/>
    </row>
    <row r="5" spans="1:12" ht="14.25" thickBot="1">
      <c r="A5" s="217"/>
      <c r="B5" s="222" t="str">
        <f>判定!N12</f>
        <v>その他</v>
      </c>
      <c r="C5" s="223"/>
      <c r="D5" s="224">
        <f>IF(B5=0,L5,VLOOKUP($B$5,$B$9:$E$19,3,FALSE))</f>
        <v>5.1199999999999998E-4</v>
      </c>
      <c r="E5" s="225">
        <f>VLOOKUP($B$5,$B$9:$E$19,4,FALSE)</f>
        <v>0</v>
      </c>
      <c r="F5" s="226"/>
      <c r="G5" s="3"/>
      <c r="H5" s="3"/>
      <c r="I5" s="3"/>
      <c r="J5" s="3"/>
      <c r="K5" s="250"/>
      <c r="L5" t="s">
        <v>34</v>
      </c>
    </row>
    <row r="6" spans="1:12">
      <c r="A6" s="217"/>
      <c r="B6" s="227"/>
      <c r="C6" s="227"/>
      <c r="D6" s="228"/>
      <c r="E6" s="227"/>
      <c r="F6" s="229"/>
      <c r="G6" s="230"/>
      <c r="H6" s="230"/>
      <c r="I6" s="230"/>
      <c r="J6" s="230"/>
      <c r="K6" s="250"/>
    </row>
    <row r="7" spans="1:12" ht="42" customHeight="1">
      <c r="A7" s="231"/>
      <c r="B7" s="699" t="s">
        <v>193</v>
      </c>
      <c r="C7" s="699"/>
      <c r="D7" s="699"/>
      <c r="E7" s="699"/>
      <c r="F7" s="221"/>
      <c r="G7" s="706" t="s">
        <v>297</v>
      </c>
      <c r="H7" s="707"/>
      <c r="I7" s="707"/>
      <c r="J7" s="707"/>
      <c r="K7" s="250"/>
    </row>
    <row r="8" spans="1:12" ht="14.25" thickBot="1">
      <c r="A8" s="210"/>
      <c r="B8" s="232" t="s">
        <v>24</v>
      </c>
      <c r="C8" s="233"/>
      <c r="D8" s="234" t="s">
        <v>14</v>
      </c>
      <c r="E8" s="235" t="s">
        <v>16</v>
      </c>
      <c r="F8" s="218"/>
      <c r="G8" s="700" t="s">
        <v>14</v>
      </c>
      <c r="H8" s="701"/>
      <c r="I8" s="702" t="s">
        <v>16</v>
      </c>
      <c r="J8" s="703"/>
      <c r="K8" s="250"/>
    </row>
    <row r="9" spans="1:12" ht="14.25" thickBot="1">
      <c r="A9" s="210"/>
      <c r="B9" s="232" t="s">
        <v>25</v>
      </c>
      <c r="C9" s="233"/>
      <c r="D9" s="236">
        <f>H9</f>
        <v>6.3199999999999997E-4</v>
      </c>
      <c r="E9" s="237">
        <f>J9</f>
        <v>6.4000000000000005E-4</v>
      </c>
      <c r="F9" s="218"/>
      <c r="G9" s="530"/>
      <c r="H9" s="531">
        <v>6.3199999999999997E-4</v>
      </c>
      <c r="I9" s="530"/>
      <c r="J9" s="532">
        <v>6.4000000000000005E-4</v>
      </c>
      <c r="K9" s="250"/>
    </row>
    <row r="10" spans="1:12" ht="14.25" thickBot="1">
      <c r="A10" s="210"/>
      <c r="B10" s="232" t="s">
        <v>26</v>
      </c>
      <c r="C10" s="233"/>
      <c r="D10" s="236">
        <f t="shared" ref="D10:D18" si="0">H10</f>
        <v>5.4500000000000002E-4</v>
      </c>
      <c r="E10" s="237">
        <f t="shared" ref="E10:E18" si="1">J10</f>
        <v>5.4799999999999998E-4</v>
      </c>
      <c r="F10" s="218"/>
      <c r="G10" s="530"/>
      <c r="H10" s="531">
        <v>5.4500000000000002E-4</v>
      </c>
      <c r="I10" s="530"/>
      <c r="J10" s="532">
        <v>5.4799999999999998E-4</v>
      </c>
      <c r="K10" s="250"/>
    </row>
    <row r="11" spans="1:12" ht="14.25" thickBot="1">
      <c r="A11" s="210"/>
      <c r="B11" s="232" t="s">
        <v>320</v>
      </c>
      <c r="C11" s="233"/>
      <c r="D11" s="236">
        <f t="shared" si="0"/>
        <v>4.86E-4</v>
      </c>
      <c r="E11" s="237">
        <f t="shared" si="1"/>
        <v>4.7399999999999997E-4</v>
      </c>
      <c r="F11" s="218"/>
      <c r="G11" s="530"/>
      <c r="H11" s="531">
        <v>4.86E-4</v>
      </c>
      <c r="I11" s="530"/>
      <c r="J11" s="532">
        <v>4.7399999999999997E-4</v>
      </c>
      <c r="K11" s="250"/>
    </row>
    <row r="12" spans="1:12" ht="14.25" thickBot="1">
      <c r="A12" s="210"/>
      <c r="B12" s="232" t="s">
        <v>27</v>
      </c>
      <c r="C12" s="233"/>
      <c r="D12" s="236">
        <f t="shared" si="0"/>
        <v>4.8500000000000003E-4</v>
      </c>
      <c r="E12" s="237">
        <f t="shared" si="1"/>
        <v>4.8000000000000001E-4</v>
      </c>
      <c r="F12" s="218"/>
      <c r="G12" s="530"/>
      <c r="H12" s="531">
        <v>4.8500000000000003E-4</v>
      </c>
      <c r="I12" s="530"/>
      <c r="J12" s="532">
        <v>4.8000000000000001E-4</v>
      </c>
      <c r="K12" s="250"/>
    </row>
    <row r="13" spans="1:12" ht="14.25" thickBot="1">
      <c r="A13" s="210"/>
      <c r="B13" s="232" t="s">
        <v>28</v>
      </c>
      <c r="C13" s="233"/>
      <c r="D13" s="236">
        <f t="shared" si="0"/>
        <v>6.4000000000000005E-4</v>
      </c>
      <c r="E13" s="237">
        <f t="shared" si="1"/>
        <v>6.2399999999999999E-4</v>
      </c>
      <c r="F13" s="218"/>
      <c r="G13" s="530"/>
      <c r="H13" s="533">
        <v>6.4000000000000005E-4</v>
      </c>
      <c r="I13" s="530"/>
      <c r="J13" s="532">
        <v>6.2399999999999999E-4</v>
      </c>
      <c r="K13" s="250"/>
    </row>
    <row r="14" spans="1:12" ht="14.25" thickBot="1">
      <c r="A14" s="210"/>
      <c r="B14" s="232" t="s">
        <v>29</v>
      </c>
      <c r="C14" s="233"/>
      <c r="D14" s="236">
        <f t="shared" si="0"/>
        <v>5.0900000000000001E-4</v>
      </c>
      <c r="E14" s="237">
        <f t="shared" si="1"/>
        <v>4.9299999999999995E-4</v>
      </c>
      <c r="F14" s="218"/>
      <c r="G14" s="530"/>
      <c r="H14" s="531">
        <v>5.0900000000000001E-4</v>
      </c>
      <c r="I14" s="530"/>
      <c r="J14" s="532">
        <v>4.9299999999999995E-4</v>
      </c>
      <c r="K14" s="250"/>
    </row>
    <row r="15" spans="1:12" ht="14.25" thickBot="1">
      <c r="A15" s="210"/>
      <c r="B15" s="232" t="s">
        <v>30</v>
      </c>
      <c r="C15" s="233"/>
      <c r="D15" s="236">
        <f t="shared" si="0"/>
        <v>6.9099999999999999E-4</v>
      </c>
      <c r="E15" s="237">
        <f t="shared" si="1"/>
        <v>6.9399999999999996E-4</v>
      </c>
      <c r="F15" s="218"/>
      <c r="G15" s="530"/>
      <c r="H15" s="531">
        <v>6.9099999999999999E-4</v>
      </c>
      <c r="I15" s="530"/>
      <c r="J15" s="532">
        <v>6.9399999999999996E-4</v>
      </c>
      <c r="K15" s="250"/>
    </row>
    <row r="16" spans="1:12" ht="14.25" thickBot="1">
      <c r="A16" s="210"/>
      <c r="B16" s="232" t="s">
        <v>31</v>
      </c>
      <c r="C16" s="233"/>
      <c r="D16" s="236">
        <f t="shared" si="0"/>
        <v>5.1000000000000004E-4</v>
      </c>
      <c r="E16" s="237">
        <f t="shared" si="1"/>
        <v>5.2899999999999996E-4</v>
      </c>
      <c r="F16" s="218"/>
      <c r="G16" s="530"/>
      <c r="H16" s="533">
        <v>5.1000000000000004E-4</v>
      </c>
      <c r="I16" s="530"/>
      <c r="J16" s="532">
        <v>5.2899999999999996E-4</v>
      </c>
      <c r="K16" s="250"/>
    </row>
    <row r="17" spans="1:11" ht="14.25" thickBot="1">
      <c r="A17" s="210"/>
      <c r="B17" s="238" t="s">
        <v>32</v>
      </c>
      <c r="C17" s="239"/>
      <c r="D17" s="236">
        <f t="shared" si="0"/>
        <v>4.6200000000000001E-4</v>
      </c>
      <c r="E17" s="237">
        <f t="shared" si="1"/>
        <v>4.8299999999999998E-4</v>
      </c>
      <c r="F17" s="218"/>
      <c r="G17" s="530"/>
      <c r="H17" s="531">
        <v>4.6200000000000001E-4</v>
      </c>
      <c r="I17" s="530"/>
      <c r="J17" s="532">
        <v>4.8299999999999998E-4</v>
      </c>
      <c r="K17" s="250"/>
    </row>
    <row r="18" spans="1:11" ht="14.25" thickBot="1">
      <c r="A18" s="210"/>
      <c r="B18" s="240" t="s">
        <v>33</v>
      </c>
      <c r="C18" s="232"/>
      <c r="D18" s="236">
        <f t="shared" si="0"/>
        <v>7.9900000000000001E-4</v>
      </c>
      <c r="E18" s="237">
        <f t="shared" si="1"/>
        <v>7.8899999999999999E-4</v>
      </c>
      <c r="F18" s="218"/>
      <c r="G18" s="530"/>
      <c r="H18" s="531">
        <v>7.9900000000000001E-4</v>
      </c>
      <c r="I18" s="530"/>
      <c r="J18" s="532">
        <v>7.8899999999999999E-4</v>
      </c>
      <c r="K18" s="250"/>
    </row>
    <row r="19" spans="1:11" ht="14.25" hidden="1" thickBot="1">
      <c r="A19" s="210"/>
      <c r="B19" s="241" t="s">
        <v>17</v>
      </c>
      <c r="C19" s="242"/>
      <c r="D19" s="243">
        <f>D22</f>
        <v>5.1199999999999998E-4</v>
      </c>
      <c r="E19" s="244">
        <f>E22</f>
        <v>0</v>
      </c>
      <c r="F19" s="218"/>
      <c r="G19" s="219"/>
      <c r="H19" s="219"/>
      <c r="I19" s="219"/>
      <c r="J19" s="219"/>
      <c r="K19" s="250"/>
    </row>
    <row r="20" spans="1:11">
      <c r="A20" s="4"/>
      <c r="B20" s="245" t="s">
        <v>18</v>
      </c>
      <c r="C20" s="4"/>
      <c r="D20" s="4"/>
      <c r="E20" s="4"/>
      <c r="F20" s="4"/>
      <c r="G20" s="4"/>
      <c r="H20" s="4"/>
      <c r="I20" s="4"/>
      <c r="J20" s="4"/>
      <c r="K20" s="250"/>
    </row>
    <row r="21" spans="1:11" ht="14.25" thickBot="1">
      <c r="A21" s="210"/>
      <c r="B21" s="232" t="s">
        <v>19</v>
      </c>
      <c r="C21" s="246"/>
      <c r="D21" s="4"/>
      <c r="E21" s="4"/>
      <c r="F21" s="218"/>
      <c r="G21" s="4"/>
      <c r="H21" s="4"/>
      <c r="I21" s="4"/>
      <c r="J21" s="4"/>
      <c r="K21" s="250"/>
    </row>
    <row r="22" spans="1:11" ht="14.25" thickBot="1">
      <c r="A22" s="210"/>
      <c r="B22" s="704" t="str">
        <f>G22</f>
        <v>代替値</v>
      </c>
      <c r="C22" s="705"/>
      <c r="D22" s="236">
        <f>H22</f>
        <v>5.1199999999999998E-4</v>
      </c>
      <c r="E22" s="237"/>
      <c r="F22" s="218"/>
      <c r="G22" s="534" t="s">
        <v>271</v>
      </c>
      <c r="H22" s="535">
        <v>5.1199999999999998E-4</v>
      </c>
      <c r="I22" s="4"/>
      <c r="J22" s="4"/>
      <c r="K22" s="250"/>
    </row>
    <row r="23" spans="1:11">
      <c r="A23" s="3"/>
      <c r="B23" s="3"/>
      <c r="C23" s="3"/>
      <c r="D23" s="247" t="s">
        <v>20</v>
      </c>
      <c r="E23" s="3"/>
      <c r="F23" s="3"/>
      <c r="G23" s="3"/>
      <c r="H23" s="3"/>
      <c r="I23" s="3"/>
      <c r="J23" s="3"/>
      <c r="K23" s="250"/>
    </row>
    <row r="24" spans="1:11" ht="14.25" thickBot="1">
      <c r="A24" s="3"/>
      <c r="B24" s="3"/>
      <c r="C24" s="3"/>
      <c r="D24" s="248" t="s">
        <v>21</v>
      </c>
      <c r="E24" s="3"/>
      <c r="F24" s="3"/>
      <c r="G24" s="3"/>
      <c r="H24" s="3"/>
      <c r="I24" s="3"/>
      <c r="J24" s="3"/>
      <c r="K24" s="250"/>
    </row>
    <row r="25" spans="1:11" ht="14.25" thickBot="1">
      <c r="A25" s="3"/>
      <c r="B25" s="3"/>
      <c r="C25" s="3"/>
      <c r="D25" s="3"/>
      <c r="E25" s="3"/>
      <c r="F25" s="220" t="s">
        <v>22</v>
      </c>
      <c r="G25" s="249"/>
      <c r="H25" s="4" t="s">
        <v>23</v>
      </c>
      <c r="I25" s="3"/>
      <c r="J25" s="3"/>
      <c r="K25" s="250"/>
    </row>
    <row r="26" spans="1:11" ht="7.5" customHeight="1">
      <c r="A26" s="250"/>
      <c r="B26" s="250"/>
      <c r="C26" s="250"/>
      <c r="D26" s="250"/>
      <c r="E26" s="250"/>
      <c r="F26" s="250"/>
      <c r="G26" s="250"/>
      <c r="H26" s="250"/>
      <c r="I26" s="250"/>
      <c r="J26" s="250"/>
      <c r="K26" s="250"/>
    </row>
  </sheetData>
  <sheetProtection sheet="1" objects="1" scenarios="1"/>
  <mergeCells count="5">
    <mergeCell ref="B7:E7"/>
    <mergeCell ref="G8:H8"/>
    <mergeCell ref="I8:J8"/>
    <mergeCell ref="B22:C22"/>
    <mergeCell ref="G7:J7"/>
  </mergeCells>
  <phoneticPr fontId="4"/>
  <pageMargins left="0.74803149606299213" right="0.74803149606299213" top="0.98425196850393704" bottom="0.98425196850393704" header="0.51181102362204722" footer="0.51181102362204722"/>
  <pageSetup paperSize="9" scale="79" orientation="portrait" verticalDpi="4294967293" r:id="rId1"/>
  <headerFooter alignWithMargins="0">
    <oddHeader>&amp;L&amp;F&amp;R&amp;A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CO2計算 (旧)</vt:lpstr>
      <vt:lpstr>判定</vt:lpstr>
      <vt:lpstr>CO2計算</vt:lpstr>
      <vt:lpstr>CO2データ</vt:lpstr>
      <vt:lpstr>クレジット</vt:lpstr>
      <vt:lpstr>電気排出係数</vt:lpstr>
      <vt:lpstr>CO2データ!Print_Area</vt:lpstr>
      <vt:lpstr>CO2計算!Print_Area</vt:lpstr>
      <vt:lpstr>'CO2計算 (旧)'!Print_Area</vt:lpstr>
      <vt:lpstr>クレジット!Print_Area</vt:lpstr>
      <vt:lpstr>判定!Print_Area</vt:lpstr>
      <vt:lpstr>CO2計算!Print_Titles</vt:lpstr>
      <vt:lpstr>'CO2計算 (旧)'!Print_Titles</vt:lpstr>
    </vt:vector>
  </TitlesOfParts>
  <Manager>JSBC</Manager>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CASBEE-H(DH)</dc:title>
  <dc:subject>excel2000</dc:subject>
  <dc:creator>JSBC</dc:creator>
  <cp:lastModifiedBy>-</cp:lastModifiedBy>
  <cp:lastPrinted>2018-04-04T07:25:29Z</cp:lastPrinted>
  <dcterms:created xsi:type="dcterms:W3CDTF">2003-08-12T12:24:47Z</dcterms:created>
  <dcterms:modified xsi:type="dcterms:W3CDTF">2019-04-14T11:44:18Z</dcterms:modified>
</cp:coreProperties>
</file>